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970" windowHeight="6630" activeTab="4"/>
  </bookViews>
  <sheets>
    <sheet name="ช-2716" sheetId="2" r:id="rId1"/>
    <sheet name="ย-0422" sheetId="3" r:id="rId2"/>
    <sheet name="จ-4497" sheetId="5" r:id="rId3"/>
    <sheet name="กน-4547" sheetId="4" r:id="rId4"/>
    <sheet name="นง-2773" sheetId="7" r:id="rId5"/>
    <sheet name="นค-8783" sheetId="6" r:id="rId6"/>
    <sheet name="40-0258" sheetId="8" r:id="rId7"/>
    <sheet name="40-0257" sheetId="9" r:id="rId8"/>
    <sheet name="40-0435" sheetId="10" r:id="rId9"/>
    <sheet name="nisan" sheetId="1" r:id="rId10"/>
  </sheets>
  <definedNames>
    <definedName name="_Regression_Int" localSheetId="9" hidden="1">1</definedName>
  </definedNames>
  <calcPr calcId="125725"/>
</workbook>
</file>

<file path=xl/calcChain.xml><?xml version="1.0" encoding="utf-8"?>
<calcChain xmlns="http://schemas.openxmlformats.org/spreadsheetml/2006/main">
  <c r="E72" i="2"/>
  <c r="A93" i="1"/>
  <c r="A92"/>
  <c r="D92"/>
  <c r="A91"/>
  <c r="D90"/>
  <c r="A90"/>
  <c r="A89"/>
  <c r="A88"/>
  <c r="A87"/>
  <c r="A86"/>
  <c r="A85"/>
  <c r="A83"/>
  <c r="A82"/>
  <c r="A84"/>
  <c r="A81"/>
  <c r="A79"/>
  <c r="A80"/>
  <c r="A78"/>
  <c r="A75"/>
  <c r="A76"/>
  <c r="A77"/>
  <c r="A74"/>
  <c r="A72"/>
  <c r="A71"/>
  <c r="A73"/>
  <c r="A70"/>
  <c r="A68"/>
  <c r="A67"/>
  <c r="A66"/>
  <c r="A65"/>
  <c r="A64"/>
  <c r="A69"/>
  <c r="A63"/>
  <c r="A56"/>
  <c r="A57"/>
  <c r="A58"/>
  <c r="A59"/>
  <c r="A60"/>
  <c r="A61"/>
  <c r="A62"/>
  <c r="A55"/>
  <c r="A49"/>
  <c r="A50"/>
  <c r="A51"/>
  <c r="A52"/>
  <c r="A53"/>
  <c r="A54"/>
  <c r="A48"/>
  <c r="A46"/>
  <c r="A45"/>
  <c r="A44"/>
  <c r="A43"/>
  <c r="A42"/>
  <c r="A47"/>
  <c r="A41"/>
  <c r="A30"/>
  <c r="A31"/>
  <c r="A32"/>
  <c r="A33"/>
  <c r="A34"/>
  <c r="A35"/>
  <c r="A36"/>
  <c r="A37"/>
  <c r="A38"/>
  <c r="A39"/>
  <c r="A40"/>
  <c r="A29"/>
  <c r="A25"/>
  <c r="A26"/>
  <c r="A27"/>
  <c r="A28"/>
  <c r="A24"/>
  <c r="A23"/>
  <c r="A22"/>
  <c r="A20"/>
  <c r="A19"/>
  <c r="A21"/>
  <c r="A18"/>
  <c r="A11"/>
  <c r="A12"/>
  <c r="A13"/>
  <c r="A14"/>
  <c r="A15"/>
  <c r="A16"/>
  <c r="A17"/>
  <c r="A10"/>
  <c r="A8"/>
  <c r="A7"/>
  <c r="A9"/>
  <c r="A6"/>
  <c r="D88"/>
  <c r="D87"/>
  <c r="D86"/>
  <c r="D82"/>
  <c r="D79"/>
  <c r="D85"/>
  <c r="D84"/>
  <c r="D81"/>
  <c r="D80"/>
  <c r="D78"/>
  <c r="D77"/>
  <c r="D16"/>
  <c r="D26"/>
  <c r="D28"/>
  <c r="D32"/>
  <c r="D40"/>
  <c r="D42"/>
  <c r="D43"/>
  <c r="D44"/>
  <c r="D48"/>
  <c r="D49"/>
  <c r="D50"/>
  <c r="D55"/>
  <c r="D56"/>
  <c r="D57"/>
  <c r="D58"/>
  <c r="D60"/>
  <c r="D63"/>
  <c r="D65"/>
  <c r="D71"/>
  <c r="D74"/>
  <c r="D76"/>
  <c r="D94"/>
</calcChain>
</file>

<file path=xl/sharedStrings.xml><?xml version="1.0" encoding="utf-8"?>
<sst xmlns="http://schemas.openxmlformats.org/spreadsheetml/2006/main" count="967" uniqueCount="663">
  <si>
    <t xml:space="preserve">    รายจ่ายของรถ NISSAN 3ห 8560 ซื้อ 215,000 + 12000+500+15,720+2150+4680+16700+700</t>
  </si>
  <si>
    <t xml:space="preserve">    อุปกรณ์ตกแต่ง: แอร์+ฟิลม์+ปร ะกัน+ทะเบียน+วิทยุ+หลังคา+กระทะล้อ รวม 52,450 บาท  ๓ มี.ค. ๒๕๓๒</t>
  </si>
  <si>
    <t xml:space="preserve">     เปลี่ยนหม้อน้ำ จาก 1 ชั้น เป็น 2 ชั้น ร้านแม่โจ้หม้อน้ำ 878206</t>
  </si>
  <si>
    <t xml:space="preserve">     เปลี่ยนน้ำมันเครื่อง และใส้กรอง ปั้ม ปตท.ป่าซาง</t>
  </si>
  <si>
    <t xml:space="preserve">     เปลี่ยนวาล์วแอร์ ล้างตู้และเติมน้ำยาแอร์ ร้านแม่โจ้แอร์</t>
  </si>
  <si>
    <t xml:space="preserve">     ทำประกันบุคคลที่ 3 ตรวจสภาพรถ และต่อทะบียน    (ปีที่ 14)</t>
  </si>
  <si>
    <t xml:space="preserve">     เปลี่ยนไฟหน้าขวา</t>
  </si>
  <si>
    <t xml:space="preserve">     เปลี่ยนผ้าเบรค ลูกหมาก ลูกปืนพัดลม ไฟท้ายคู่ สายพานเครื่องและแ</t>
  </si>
  <si>
    <t xml:space="preserve">     เปลี่ยนน้ำมันเครื่อง ปั้ม ปตท.ป่าซาง</t>
  </si>
  <si>
    <t xml:space="preserve">     เปลี่ยน dryer ล้างทำความสะอาดวาล์วและเติมน้ำยาแอร์</t>
  </si>
  <si>
    <t xml:space="preserve">     ทำประกันบุคคลที่ 3 ตรวจสภาพรถ และต่อทะบียน    (ปีที่ 13)</t>
  </si>
  <si>
    <t xml:space="preserve">     เปลี่ยนบูสแหนบหลัง 8 ตัว หุ้มพวงมาลัยและเปลี่ยนยางกันโคลนหลัง</t>
  </si>
  <si>
    <t xml:space="preserve">     เปลี่ยนน้ำมันเครื่อง  ปั้ม ปตท.ป่าซาง</t>
  </si>
  <si>
    <t xml:space="preserve">     เปลี่ยนกระจกมองข้างด้านขวา เฉี่ยวกันในซอยแคบ</t>
  </si>
  <si>
    <t xml:space="preserve">     ซ่อมสีรถด้านขวา โดนมอเตอร์ไซด์เฉี่ยว</t>
  </si>
  <si>
    <t xml:space="preserve">     เปลี่ยนน้ำมันเครื่อง  ปั้ม ปตท.ป่าซาง  ซ่อมไดสตารท์</t>
  </si>
  <si>
    <t xml:space="preserve">     ทำประกันบุคคลที่ 3 ตรวจสภาพรถ และต่อทะบียน    (ปีที่ 12)</t>
  </si>
  <si>
    <t xml:space="preserve">     เปลี่ยนน้ำมันเครื่อง, เกียร์, เฟื่องท้าย ปั้ม ปตท.ป่าซาง</t>
  </si>
  <si>
    <t xml:space="preserve">     เปลี่ยนน้ำมันเครื่อง ใส้กรองน้ำมันเครื่อง ปั้ม ปตท.ป่าซาง</t>
  </si>
  <si>
    <t xml:space="preserve">     ตั้งศูนย์ จัดมุมล้อหน้า left and right = -0.4 และ -0.4</t>
  </si>
  <si>
    <t xml:space="preserve">     เติมน้ำยาแอร์ น้ำมันคอมเพรสเซอร์</t>
  </si>
  <si>
    <t xml:space="preserve">     ซ่อมคัดซี เปลียนกระโปรงหน้าและซ้าย กันชนหน้า หม้อน้ำ</t>
  </si>
  <si>
    <t xml:space="preserve">     เกิดอุบัติเหตุ รถตกร่องชนก่อไผ่ที่บ้านแม่แต ค่าลากรถมาฃ่อม</t>
  </si>
  <si>
    <t xml:space="preserve">     เปลี่ยนยางหน้า Goodyear 2 เส้น</t>
  </si>
  <si>
    <t xml:space="preserve">     ทำสีรถ Big M ใหม่ที่ อู่น้อย แม่เตาไห 869603</t>
  </si>
  <si>
    <t xml:space="preserve">     เติมน้ำยาแอร์</t>
  </si>
  <si>
    <t xml:space="preserve">     เปลี่ยนกุญแจล็อคประตู Solex</t>
  </si>
  <si>
    <t xml:space="preserve">     เปลี่ยนน้ำมันเครื่อง ใส้กรองน้ำมันเครื่อง          (ปีที่ 11)</t>
  </si>
  <si>
    <t xml:space="preserve">     เปลี่ยนที่ปัดน้ำฝน 1 คู่</t>
  </si>
  <si>
    <t xml:space="preserve">     เปลี่ยนทะเบียนจาก 3ห.8560กทม.เป็น นค.1595ชม.</t>
  </si>
  <si>
    <t xml:space="preserve">     เปลียนแบตเตอรี่ FB</t>
  </si>
  <si>
    <t xml:space="preserve">     เปลี่ยนกรองอากาศ ทองขาว คอนเดนเซอร์ สลักประตู</t>
  </si>
  <si>
    <t xml:space="preserve">     เปลี่ยนสวิทช์น้ำมันเครื่อง และผ้าเบรค ๔ ล้อ       (ปีที่ 10)</t>
  </si>
  <si>
    <t xml:space="preserve">     เปลี่ยนน้ำมันเครื่อง ใส้กรองน้ำมันเครื่อง</t>
  </si>
  <si>
    <t xml:space="preserve">     เปลี่ยนน้ำมันเครื่อง ใส้กรองน้ำมันเครื่อง          (ปีที่ 8)</t>
  </si>
  <si>
    <t xml:space="preserve">     เปลี่ยนน้ำมันเครื่อง</t>
  </si>
  <si>
    <t xml:space="preserve">     เปลี่ยนน้ำมันเครื่อง ใส้กรองน้ำมันเครื่อง ซ่อมลูกสูบน้ำมันคลัส</t>
  </si>
  <si>
    <t xml:space="preserve">     เปลี่ยน dryer, สายยางแอร์ ล้างตู้แอร์และเติมน้ำยา น้ำมันคอม</t>
  </si>
  <si>
    <t xml:space="preserve">     เปลี่ยนสายพานเครื่องยนต์</t>
  </si>
  <si>
    <t xml:space="preserve">     เปลี่ยนน้ำมันเครื่อง ทองขาว คอนเดนเซอร์ ทำบัตร VIP</t>
  </si>
  <si>
    <t xml:space="preserve">     เปลียนแบตเตอรี่ 3K</t>
  </si>
  <si>
    <t xml:space="preserve">     เปลี่ยนยางกันโคลนทั้ง 4 ล้อ</t>
  </si>
  <si>
    <t xml:space="preserve">     เปลี่ยนน้ำมันเครื่อง น้ำมันเกียร์และน้ำมันเฟืองท้าย เติมแอร์</t>
  </si>
  <si>
    <t xml:space="preserve">     เปลี่ยนยางหน้า 2 เส้น</t>
  </si>
  <si>
    <t xml:space="preserve">     เปลี่ยนท่อไอเสียท่อนปลาย</t>
  </si>
  <si>
    <t xml:space="preserve">     เปลี่ยนน้ำมันเครื่อง น้ำมันเกียร์และน้ำมันเฟืองท้าย</t>
  </si>
  <si>
    <t xml:space="preserve">     เช็คเครื่องยนต์ เปลี่ยนน้ำมันเครื่อง และตรวจเบรค</t>
  </si>
  <si>
    <t xml:space="preserve">     เช็คเครื่องยนต์ เปลี่ยนน้ำมันเครื่อง และไฟหน้าซ้าย</t>
  </si>
  <si>
    <t xml:space="preserve">     ล้างตู้และเติมน้ำยาแอร์ น้ำมันคอม ร้านวิชชาแอร์เฃอร์วิส</t>
  </si>
  <si>
    <t xml:space="preserve">     เปลี่ยนทองขาว ใส้กรองอากาศ ซื้อหัวเทียนไว้ เปลียนฝาน้ำมันเบรค</t>
  </si>
  <si>
    <t xml:space="preserve">     เปลี่ยนยางหน้า 2 เส้น ร้าน เฮงสวัสดิ์ การยาง สันป่าข่อย</t>
  </si>
  <si>
    <t xml:space="preserve">     ทำประกันบุคคลที่ 3 ตรวจสภาพรถ และต่อทะบียน    (ปีที่ 15)</t>
  </si>
  <si>
    <t xml:space="preserve">     เปลี่ยนหัวเทียน 4 หัว (ช่างอ๊อด)</t>
  </si>
  <si>
    <t xml:space="preserve">     ซ่อมกันชนและแก้มข้างซ้าย ไปชนตอที่โรงเรียนปรินส์</t>
  </si>
  <si>
    <t xml:space="preserve">     เปลี่ยนแบตเตอรี่ 3K ร้านตรงข้ามโจ๊กสมเพชร</t>
  </si>
  <si>
    <t xml:space="preserve">     เติมนำยาแอร์ ร้านวิชชาแอร์เซอร์วิส</t>
  </si>
  <si>
    <t xml:space="preserve">     ทำประกันบุคคลที่ 3 ตรวจสภาพรถ และต่อทะบียน    (ปีที่ 16)</t>
  </si>
  <si>
    <t xml:space="preserve">     ทำประกันบุคคลที่ 3 ตรวจสภาพรถ และต่อทะบียน    (ปีที่ 17)</t>
  </si>
  <si>
    <t>วัน เดือน ปี</t>
  </si>
  <si>
    <t>เลขไมล์</t>
  </si>
  <si>
    <t xml:space="preserve">รายการซ่อมหลังจากรถอายุ 5 ปี </t>
  </si>
  <si>
    <t>บาท</t>
  </si>
  <si>
    <t xml:space="preserve">     เติมนำยาแอร์ ร้านวิชชาแอร์เซอร์วิส และเปลี่ยนทองขาวแท้ Nissan</t>
  </si>
  <si>
    <t xml:space="preserve">     เปลี่ยนไดโอต ไดนาโม ร้านช่างพล ตลาดโชคชัย </t>
  </si>
  <si>
    <t xml:space="preserve">     เติมน้ำยาแอร์                                                 (ปีที่ 9)</t>
  </si>
  <si>
    <t xml:space="preserve">     เชื่อมตาน้ำข้างเครื่อง ท่อน้ำพร้อมปลอกรัด ค่าแรง อู่ประยูร </t>
  </si>
  <si>
    <t xml:space="preserve">     ทำประกันบุคคลที่ 3 ตรวจสภาพรถ และต่อทะบียน    (ปีที่ 18)</t>
  </si>
  <si>
    <t xml:space="preserve">     ทำประกันบุคคลที่ 3 ตรวจสภาพรถ และต่อทะบียน    (ปีที่ 19)</t>
  </si>
  <si>
    <t xml:space="preserve">     เปลี่ยน seal ปั้มครัช อู่อ็อด ทุ่งโฮเต็ล</t>
  </si>
  <si>
    <t xml:space="preserve">     เปลี่ยนน้ำมันเฟื่องท้าย ข้างโรงเรียนสหกรณ์แม่โจ้</t>
  </si>
  <si>
    <t xml:space="preserve">     ตรวจเช็คไดสตาร์ท แบตเตอรี่เสื่อม ร้านช่างพล ตลาดโชคชัย </t>
  </si>
  <si>
    <t xml:space="preserve">     เปลี่ยนแบตเตอรี่ GS ร้านข่วงสิงห์ ติดยางกระจกหลัง พัวเซ่งหลี</t>
  </si>
  <si>
    <t xml:space="preserve">     เปลี่ยนถ่าน ไดสตาร์ท กลึงหัวคอมและบัดกี บุชฝาหน้า ค่าแรง ปะยาง</t>
  </si>
  <si>
    <t xml:space="preserve">     เปลี่ยนคอยล์แม่เหล็ก/เช็ครั่วคอม แว็คเติมน้ำยา น้ำมันคอม 120 cc</t>
  </si>
  <si>
    <t xml:space="preserve">     เปลี่ยนน้ำมันเครื่อง                                         (ปีที่ 7)</t>
  </si>
  <si>
    <t xml:space="preserve">     เปลี่ยนไฟหน้าขวา                                          (ปีที่ 6)</t>
  </si>
  <si>
    <t xml:space="preserve">     เปลี่ยนยางหลัง 2 เส้น                                    (ปีที่ 5)</t>
  </si>
  <si>
    <t xml:space="preserve">     ทำประกันบุคคลที่ 3 ตรวจสภาพรถ และต่อทะบียน    (ปีที่ 20)</t>
  </si>
  <si>
    <t xml:space="preserve">     เปลี่ยนฟิลม์ Sun Guard  EN14 และยางรองพื้น 2 ผืน ที่เบสท์ประดับยนต์ 053 248503 040 431441</t>
  </si>
  <si>
    <t xml:space="preserve">     ทำประกันบุคคลที่ 3 ตรวจสภาพรถ และต่อทะบียน    (ปีที่ 21)</t>
  </si>
  <si>
    <t xml:space="preserve">     ตรวจเช็คไดสตาร์ท เปลี่ยนโสลีนอยด์ไดสตาร์ท ร้านช่างพล ตลาดโชคชัย </t>
  </si>
  <si>
    <t xml:space="preserve">     ทำประกันบุคคลที่ 3 ตรวจสภาพรถ และต่อทะบียน    (ปีที่ 22)</t>
  </si>
  <si>
    <t xml:space="preserve">     ทำประกันบุคคลที่ 3 ตรวจสภาพรถ และต่อทะบียน    (ปีที่ 23)</t>
  </si>
  <si>
    <t xml:space="preserve">     เปลี่ยนแบตเตอรี่ GS ร้านมิตรแท้แบตเตอรี่</t>
  </si>
  <si>
    <t xml:space="preserve">     ขายให้คุณศุภชัย สมนะวงศ์ 08 9435 7749  @ 40,000  บาท</t>
  </si>
  <si>
    <t>รายละเอียดการใช้รถยนต์ราชการของคณะผลิตกรรมการเกษตร  มหาวิทยาลัยแม่โจ้</t>
  </si>
  <si>
    <t>หมายเลขทะเบียน  ช 2716  เชียงใหม่</t>
  </si>
  <si>
    <t>รับเข้าวันที่  ...................................</t>
  </si>
  <si>
    <t xml:space="preserve">รายการซ่อม - บำรุง </t>
  </si>
  <si>
    <t>จำนวน (บาท)</t>
  </si>
  <si>
    <t>หมายเลขทะเบียน  ย 0422  เชียงใหม่</t>
  </si>
  <si>
    <t>หมายเลขทะเบียน  จ 4497  เชียงใหม่</t>
  </si>
  <si>
    <t>หมายเลขทะเบียน  กน 4547  เชียงใหม่</t>
  </si>
  <si>
    <t>หมายเลขทะเบียน  นง 2773  เชียงใหม่</t>
  </si>
  <si>
    <t>หมายเลขทะเบียน  นค 8783  เชียงใหม่</t>
  </si>
  <si>
    <t>หมายเลขทะเบียน  40-0258  เชียงใหม่</t>
  </si>
  <si>
    <t>หมายเลขทะเบียน  40-0257  เชียงใหม่</t>
  </si>
  <si>
    <t>หมายเลขทะเบียน  40-0435  เชียงใหม่</t>
  </si>
  <si>
    <t xml:space="preserve">    FILE: Nissan.xls ตัวอย่าง (คณบดี)</t>
  </si>
  <si>
    <t xml:space="preserve">  เปลี่ยนสวิทย์แรงดัน  1  ตัว</t>
  </si>
  <si>
    <t xml:space="preserve">  เปลี่ยนดรายเออร์แอร์  1  ลูก</t>
  </si>
  <si>
    <t xml:space="preserve">  เปลี่ยนวาวล์  1  ตัว</t>
  </si>
  <si>
    <t xml:space="preserve">  เปลี่ยนลูกปืนมูเลย์คอมแอร์  1  ตลับ</t>
  </si>
  <si>
    <t xml:space="preserve">  เติมน้ำมันคอมแอร์  1  ขวด</t>
  </si>
  <si>
    <t xml:space="preserve">  เปลี่ยนซิลคอมแอร์  1  ชุด</t>
  </si>
  <si>
    <t xml:space="preserve">  เปลี่ยนโอริงค์คอมแอร์  1  ชุด</t>
  </si>
  <si>
    <t xml:space="preserve">  แว็กอากาศ - เติมน้ำยาแอร์  1  คัน</t>
  </si>
  <si>
    <t xml:space="preserve">  ค่าแรงเช็คทำแอร์  1  คัน</t>
  </si>
  <si>
    <t xml:space="preserve">  เปลี่ยนฟิวส์คอยไดร์ชาร์ท  1  ตัว</t>
  </si>
  <si>
    <t xml:space="preserve">  เปลี่ยนถ่านไดร์ชาร์ท  1  ชุด</t>
  </si>
  <si>
    <t xml:space="preserve">  เปลี่ยน สายพานราวลิ้น - แท้  1  เส้น</t>
  </si>
  <si>
    <t xml:space="preserve">  เปลี่ยนซิลรวลิ้น  บน - ล่าง  2  ตัว</t>
  </si>
  <si>
    <t xml:space="preserve">  เปลี่ยนลูกปืนลูกรอกสายพานแอร์  1  ตับ</t>
  </si>
  <si>
    <t xml:space="preserve">  เปลี่ยนลูกรอกสายพานราวลิ้น  1  ตับ</t>
  </si>
  <si>
    <t xml:space="preserve">  เปลี่ยนสายพานไดร์ชาร์ท  1  คู่</t>
  </si>
  <si>
    <t xml:space="preserve">  เปลี่ยนสายพานแอร์  1  เส้น</t>
  </si>
  <si>
    <t xml:space="preserve">  เปลี่ยนซิลคอหน้า  1  ตัว</t>
  </si>
  <si>
    <t xml:space="preserve">  ค่าแรง  1  คัน</t>
  </si>
  <si>
    <t xml:space="preserve">  เปลี่ยนตู้แอร์  1  คัน  เติมน้ำยาแอร์ - พร้อมค่าแรง</t>
  </si>
  <si>
    <t xml:space="preserve">  เปลี่ยนมือเปิดในแท้ - ขวา  1  อัน</t>
  </si>
  <si>
    <t xml:space="preserve">  เปลี่ยนเสาอากาศ  1  ชุด</t>
  </si>
  <si>
    <t xml:space="preserve">  เปลี่ยนประเกนฝาวาวล์  1  เส้น</t>
  </si>
  <si>
    <t xml:space="preserve">  เปลี่ยนหวีครัช  1  แผ่น</t>
  </si>
  <si>
    <t xml:space="preserve">  เปลี่ยนแผ่นครัช  1  แผ่น</t>
  </si>
  <si>
    <t xml:space="preserve">  เปลี่ยนลูกปืนครัช  1  ตับ</t>
  </si>
  <si>
    <t xml:space="preserve">  เปลี่ยนยางแท่นเครื่อง  2  ตัว</t>
  </si>
  <si>
    <t xml:space="preserve">  เปลี่ยนท่ออากาศ  1  อัน</t>
  </si>
  <si>
    <t xml:space="preserve">  ค่าแรงยกเกียร์  1  คัน</t>
  </si>
  <si>
    <t xml:space="preserve">  เปลี่ยนผ้าดิสเบรคหน้า  1  ชุด</t>
  </si>
  <si>
    <t xml:space="preserve">  เปลี่ยนรีเรย์ไฟถอย  1  ชุด</t>
  </si>
  <si>
    <t xml:space="preserve">  เปลี่ยนน้ำมันเครื่อง ไส้กรอง ปะเก็น</t>
  </si>
  <si>
    <t xml:space="preserve">        ---</t>
  </si>
  <si>
    <t xml:space="preserve">      </t>
  </si>
  <si>
    <t xml:space="preserve">  เติมน้ำยาล้างเครื่องยนต์</t>
  </si>
  <si>
    <t xml:space="preserve">  ตรวจระบบเครื่องยนต์</t>
  </si>
  <si>
    <t xml:space="preserve">  ตรวจระบบเบรค</t>
  </si>
  <si>
    <t xml:space="preserve">  ตรวจระบบส่งกำลัง</t>
  </si>
  <si>
    <t xml:space="preserve">  ตรวจระบบช่วงล่าง</t>
  </si>
  <si>
    <t xml:space="preserve">  ตรวจไฟแสงส่วาง,แตร,ที่ปัดน้ำฝน,น้ำล้างกระจก</t>
  </si>
  <si>
    <t xml:space="preserve">  ล้างเครื่องปรับอากาศ</t>
  </si>
  <si>
    <t xml:space="preserve">  ล้างระบบแอร์,อบโอโซน</t>
  </si>
  <si>
    <t xml:space="preserve">             รายการอะไหล่ </t>
  </si>
  <si>
    <t xml:space="preserve">          ---</t>
  </si>
  <si>
    <t xml:space="preserve">  เปลี่ยนน้ำมันเกียร์,เฟืยงท้าย,ปะเก็น</t>
  </si>
  <si>
    <t xml:space="preserve">  เปลื่ยนใส้กรองอากาศ</t>
  </si>
  <si>
    <t xml:space="preserve">  ตรวจระบบเครื่องยนต์,ตรวจระบบเบรค</t>
  </si>
  <si>
    <t xml:space="preserve">  ตรวจระบบส่งกำลัง,ตรวจน้ำมันเกียร์</t>
  </si>
  <si>
    <t xml:space="preserve">  ตรวจระบบปรับอากาศ,ตรวจน้ำยาแอร์</t>
  </si>
  <si>
    <t xml:space="preserve">  เปลื่ยนน้ำมันเบรค,คลัทช,เพาเวอร์</t>
  </si>
  <si>
    <t xml:space="preserve">                 รายการอะไหล่ </t>
  </si>
  <si>
    <t xml:space="preserve">          </t>
  </si>
  <si>
    <t xml:space="preserve">  น้ำยาล้างหัวฉีดดีเซล</t>
  </si>
  <si>
    <t xml:space="preserve">  น้ำมันเบลค,คลัทช์</t>
  </si>
  <si>
    <t xml:space="preserve">  </t>
  </si>
  <si>
    <t xml:space="preserve">  เปลี่ยนเฟืยงไดร์สตาร์ท</t>
  </si>
  <si>
    <t xml:space="preserve">  เปลี่ยนแผงไดโอ๊ด</t>
  </si>
  <si>
    <t xml:space="preserve">  เปลี่ยนพัดลมไฟฟ้า</t>
  </si>
  <si>
    <t xml:space="preserve">  เปลี่ยนคัทเอาท์ไดชาร์ท</t>
  </si>
  <si>
    <t xml:space="preserve">  เปลี่ยนสวิทช์ไฟเบรค</t>
  </si>
  <si>
    <t xml:space="preserve">  เปลี่ยนรีเรย์</t>
  </si>
  <si>
    <t xml:space="preserve">  เปลี่ยนสายพานไดชาร์ท</t>
  </si>
  <si>
    <t xml:space="preserve">  เปลี่ยนแตร</t>
  </si>
  <si>
    <t xml:space="preserve">  ค่าแรงเช็คทำระบบไฟ</t>
  </si>
  <si>
    <t xml:space="preserve">  ค่าแรงซ่อมหุ้มเบาะ,เปลี่ยนไฟท้าย,ไฟในเก๋ง</t>
  </si>
  <si>
    <t xml:space="preserve">  ค่าแรงเช็คทำเบรค 4 ล้อ เช็คไดร์สตาร์ท</t>
  </si>
  <si>
    <t xml:space="preserve">  เปลี่ยนยางนอก-ยางใน-ยางรองขนาด 750-16-14=6ชุด</t>
  </si>
  <si>
    <t xml:space="preserve">  ตั้งศูนย์ล้อหน้า2ล้อ</t>
  </si>
  <si>
    <t>รับเข้าวันที่  12  กรกฏาคม  2550   ( บริจาค )</t>
  </si>
  <si>
    <t xml:space="preserve">    1 พ.ย 53</t>
  </si>
  <si>
    <t xml:space="preserve">  เปลี่ยนไส้กรองน้ามันเครื่อง  1  </t>
  </si>
  <si>
    <t xml:space="preserve">  เปลี่ยนผ้าดิสเบรคหน้า  1  </t>
  </si>
  <si>
    <t xml:space="preserve">  เปลี่ยนน้ำมันเฟืองท้ายนิสสัน  6  </t>
  </si>
  <si>
    <t xml:space="preserve">  เปลี่ยนน้ำมันเกียร์นิสสัน  6</t>
  </si>
  <si>
    <t xml:space="preserve">  เปลี่ยนน้ำมันเครื่องดีเชลกึ่งสังเคราะห์  14</t>
  </si>
  <si>
    <t xml:space="preserve"> เปลี่ยน น้ำมันเบรค  2</t>
  </si>
  <si>
    <t xml:space="preserve">  น้ำยาหล่อหลื่นวาวล์ + กระบอกสูบ  1</t>
  </si>
  <si>
    <t xml:space="preserve">  ค่าแรงจูนอัพเครื่องยนต์  1</t>
  </si>
  <si>
    <t xml:space="preserve">  ตรวจเช็คเบรค 4 ล้อ / เปลี่ยนน้ำมันเบรค  1</t>
  </si>
  <si>
    <t xml:space="preserve">  ซ่อมกลอนประตู  1</t>
  </si>
  <si>
    <t xml:space="preserve">  เปลี่ยนไส้กรองน้ำมันเครื่อง  1</t>
  </si>
  <si>
    <t xml:space="preserve">  เปลี่ยนน้ำมันเครื่องดีเซลกึ่งสังเคราะห์  14</t>
  </si>
  <si>
    <t xml:space="preserve">  เปลี่ยนน้ำยาหล่อวาวล์ + กระบอกสูบ  1</t>
  </si>
  <si>
    <t xml:space="preserve">  เติมน้ำกลั่น  1</t>
  </si>
  <si>
    <t xml:space="preserve">  จูนอัพเครื่องยนต์  1</t>
  </si>
  <si>
    <t xml:space="preserve">  เปลี่ยนฝาครอบล้อ  1</t>
  </si>
  <si>
    <t xml:space="preserve">  น้ำยาทำความสะอาดหัวฉีด  1</t>
  </si>
  <si>
    <t xml:space="preserve">  เช็คซ่อมระบบกล่องควมคุมรีโมท  1  คัน</t>
  </si>
  <si>
    <t xml:space="preserve">  ค่าแรงเช็คทำกล่องควมคุมรีโมท  1  คัน</t>
  </si>
  <si>
    <t xml:space="preserve">  เปลี่ยนกรองอากาศ  1</t>
  </si>
  <si>
    <t xml:space="preserve">  เปลี่ยนลูกปืนล้อหลัง  2</t>
  </si>
  <si>
    <t xml:space="preserve">  เปลี่ยนลูกปืนล้อหน้า  2</t>
  </si>
  <si>
    <t xml:space="preserve">  เปลี่ยนน๊อคดุมล้อ  2</t>
  </si>
  <si>
    <t xml:space="preserve">  เปลี่ยนแหวนล๊อค  2</t>
  </si>
  <si>
    <t xml:space="preserve">  เปลี่ยนซิลล้อหลังนอก  2</t>
  </si>
  <si>
    <t xml:space="preserve">  เปลี่ยนซิลล้อหลังใน  2</t>
  </si>
  <si>
    <t xml:space="preserve">  เปลี่ยนจารบีล้อ  1</t>
  </si>
  <si>
    <t xml:space="preserve">  เปลี่ยนน้ำมันเครื่องดีเซลกึ่งสังเคราะห์  1</t>
  </si>
  <si>
    <t xml:space="preserve">  เติมน้ำมันเบรค  2</t>
  </si>
  <si>
    <t xml:space="preserve">  เติมน้ำยาหล่อลื่นวาวล์ / กระบอกสูบ  1</t>
  </si>
  <si>
    <t xml:space="preserve">  เปลี่ยนไฟหรี่หน้าขวา  1</t>
  </si>
  <si>
    <t xml:space="preserve">  เปลี่ยนลูกปืนล้อหน้า ซ้าย-ขวา  1</t>
  </si>
  <si>
    <t xml:space="preserve">  เปลี่ยนลูกปืนล้อหลัง ซ้าย-ขวา  1</t>
  </si>
  <si>
    <t xml:space="preserve">  เจียรจานดิสเบรค  2</t>
  </si>
  <si>
    <t xml:space="preserve">  เปลี่ยนกรองเชื้อเพลิง</t>
  </si>
  <si>
    <t xml:space="preserve">  น้ำยาทำความสะอาดหัวฉีดดีเซล  1</t>
  </si>
  <si>
    <t xml:space="preserve">  เปลี่ยนวาวล์ปรับแรงดัน  1</t>
  </si>
  <si>
    <t xml:space="preserve">  เปลี่ยนไดเออ์  1</t>
  </si>
  <si>
    <t xml:space="preserve">  เปลี่ยนยางโอริง  2</t>
  </si>
  <si>
    <t xml:space="preserve">  เปลี่ยนโอริง  6</t>
  </si>
  <si>
    <t xml:space="preserve">  เปลี่ยนหัวศร  2</t>
  </si>
  <si>
    <t xml:space="preserve">  สลับยาง + ถ่วงล้อ  1</t>
  </si>
  <si>
    <t xml:space="preserve">  เปลี่ยนท่อแอร์หน้า / แว็กน้ำยาแอร์ / ล้างตู้แอร์หน้า  1</t>
  </si>
  <si>
    <t xml:space="preserve">  เปลี่ยนโอริง  1</t>
  </si>
  <si>
    <t xml:space="preserve">  เปลี่ยนแบตเตอรี่  1  ลูก                                                     รวมเงิน</t>
  </si>
  <si>
    <t xml:space="preserve">  เปลี่ยนน้ำมันเฟืองท้าย  6</t>
  </si>
  <si>
    <t xml:space="preserve">  เปลี่ยนน้ำมันเกียร์  6</t>
  </si>
  <si>
    <t xml:space="preserve">  เปลี่ยนน้ำมันดีเซลกึ่งสังเคราะห์  14</t>
  </si>
  <si>
    <t xml:space="preserve">  เช็คเบรค 4 ล้อ /ป. น้ำมันเบรค-คลัทช์</t>
  </si>
  <si>
    <t xml:space="preserve">  เปลี่ยนแหวนรอง 1</t>
  </si>
  <si>
    <t xml:space="preserve">  เปลี่ยนยางนอก 205/70-15  4 เส้น</t>
  </si>
  <si>
    <t xml:space="preserve"> </t>
  </si>
  <si>
    <t xml:space="preserve">  เปลี่ยน - ถ่ายน้ำมันเครื่อง / ใส้กรองน้ำมันเครื่อง</t>
  </si>
  <si>
    <t xml:space="preserve">  เปลี่ยน น้ำมันเกียร์ -น้ำมันเฟืองท้าย - ใส้กรองน้ำมันโซล่า</t>
  </si>
  <si>
    <t xml:space="preserve">  เปลี่ยนซิลคอมแอร์ - แท้  1  ชุด</t>
  </si>
  <si>
    <t xml:space="preserve">  เปลี่ยนสวยแอร์ใหญ่ท่อนหลัง  1  เส้น</t>
  </si>
  <si>
    <t xml:space="preserve">  เปลี่ยนข้อต่อที่คอมแอร์  1  อัน</t>
  </si>
  <si>
    <t xml:space="preserve">  เปลี่ยนคอยท์เย็นตู้หลัง  1  ตัว</t>
  </si>
  <si>
    <t xml:space="preserve">  เปลี่ยนดรายเออร์สามทาง  1  ลูก</t>
  </si>
  <si>
    <t xml:space="preserve">  เปลี่ยนชุดซิลคอม  1  ชุด</t>
  </si>
  <si>
    <t xml:space="preserve">  เปลี่ยนลูกปืนแกน  1  ตลับ</t>
  </si>
  <si>
    <t xml:space="preserve">  แว็กอากาศ / เติมน้ำยาแอร์  1  คัน</t>
  </si>
  <si>
    <t xml:space="preserve">  แว็กอากาศ / เติมน้ำยาแอร์ / เติมน้ำมันคอม  1  คัน</t>
  </si>
  <si>
    <t xml:space="preserve">  เปลี่ยนผ้าดิสเบรค  1  ชุด</t>
  </si>
  <si>
    <t xml:space="preserve">  เปลี่ยนก้ามเบรคหลัง  1  ชุด</t>
  </si>
  <si>
    <t xml:space="preserve">  เจียจานเบรคหน้า  2  ลูก</t>
  </si>
  <si>
    <t xml:space="preserve">  เปลี่ยนลูกปืนล้อหน้านอก ซ้าย-ขวา  2  ตลับ</t>
  </si>
  <si>
    <t xml:space="preserve">  เปลี่ยนซิลล้อหน้า ซ้าย-ขวา  2  ตัว</t>
  </si>
  <si>
    <t xml:space="preserve">  เปลี่ยนจารบีล้อ  1  กระป๋อง</t>
  </si>
  <si>
    <t xml:space="preserve">  เปลี่ยนลูกปืนล้อหน้าใน ซ้าย-ขวา  2  ตลับ</t>
  </si>
  <si>
    <t xml:space="preserve">  เปลี่ยนยางกันฝุ่นเบรค  2  ตัว</t>
  </si>
  <si>
    <t xml:space="preserve">  เปลี่ยนน้ำมันเบรค  1   กระป๋อง</t>
  </si>
  <si>
    <t xml:space="preserve">  ใส่เกย์วัดลม  1  ตัว</t>
  </si>
  <si>
    <t xml:space="preserve">  ค่าแรงเช็คทำเบรค 4 ล้อ</t>
  </si>
  <si>
    <t xml:space="preserve">  เปลี่ยนหม้อน้ำใหม่  1  ลูก</t>
  </si>
  <si>
    <t xml:space="preserve">  เปลี่ยนบังลมหม้อน้ำ  1  อัน</t>
  </si>
  <si>
    <t xml:space="preserve">  เปลี่ยนหลอดไฟเบรค - หลอดไฟถอย  2  หลอด</t>
  </si>
  <si>
    <t xml:space="preserve">  น้ำมันเฟืองท้าย  หน้า-หลัง  6  ลิตร</t>
  </si>
  <si>
    <t xml:space="preserve">  เปลี่ยนน้ำมันเกียร์  5  ลิตร</t>
  </si>
  <si>
    <t xml:space="preserve">  เปลี่ยนน้ำมันเครื่อง  7.5  ลิตร</t>
  </si>
  <si>
    <t xml:space="preserve">  เปลี่ยนประเกนเหลว  1  หลอด</t>
  </si>
  <si>
    <t xml:space="preserve">  เปลี่ยนไส้กรองน้ำมันเครื่อง-แท้  1  ลุก</t>
  </si>
  <si>
    <t xml:space="preserve">  ทำเกลียวน็อตท้องอ่างพร้อมน็อตถ่าย  1  อัน</t>
  </si>
  <si>
    <t xml:space="preserve">  ตั้งศูนย์  1  คัน</t>
  </si>
  <si>
    <t xml:space="preserve">  กากบาทขันล้อ  1  อัน</t>
  </si>
  <si>
    <t xml:space="preserve">  เช็คป็ม-เช็คหัวฉีดพร้อมเปลี่ยนอะไหล่ในป็ม  1  ลูก</t>
  </si>
  <si>
    <t xml:space="preserve">  เปลี่ยนยางกันโคลนอย่างดี  1  อัน</t>
  </si>
  <si>
    <t xml:space="preserve">  ค่าแรงเช็คเครื่อง - เช็คช่วงล่าง</t>
  </si>
  <si>
    <t xml:space="preserve">  กาว 2 หน้า  อย่างดี  1  อัน</t>
  </si>
  <si>
    <t xml:space="preserve">     1 ธ.ค 53</t>
  </si>
  <si>
    <t xml:space="preserve">  เปลี่ยนสายไฟพร้อมปล็กไฟ  1เส้น</t>
  </si>
  <si>
    <t xml:space="preserve">  เปลี่ยนตาน้ำ  1  ตัว</t>
  </si>
  <si>
    <t xml:space="preserve">  เปลี่ยนสปอร์ตไลน์ - เปลี่ยนรีเรย์  1  คู่</t>
  </si>
  <si>
    <t xml:space="preserve">  เช็คป็ม - เช็คหัวฉีด - เปลี่ยนหัวฉีด   เปลี่ยนอะไหล่ภายในป็ม 1  ลูก</t>
  </si>
  <si>
    <t xml:space="preserve">  เปลี่ยนกรองโซล่าดักน้ำ  1  ลูก</t>
  </si>
  <si>
    <t xml:space="preserve">  ค่าแรงเช็คเครื่องตั้งวาวล์ / เช็คเบรค 4 ล้อ-ถอดป็มเช็คหัวฉีด 1  คัน</t>
  </si>
  <si>
    <t xml:space="preserve">  ซ่อมหุ้มเบาะคนขับ  1  คัน</t>
  </si>
  <si>
    <t xml:space="preserve">  เปลี่ยนไฟท้ายหลัง  2  ชุด</t>
  </si>
  <si>
    <t xml:space="preserve">  เปลี่ยนไฟในเก๋ง  2  ชุด</t>
  </si>
  <si>
    <t xml:space="preserve">  ค่าแรงซ่อมหุ้มเบาะ - เปลี่ยนไฟท้าย  1  คัน</t>
  </si>
  <si>
    <t xml:space="preserve">  เปลี่ยนป็มน้ำ  1  ลูก</t>
  </si>
  <si>
    <t xml:space="preserve">  เปลี่ยนยางอุดตาน้ำ  2  ตัว</t>
  </si>
  <si>
    <t xml:space="preserve">  ค่าแรงถอดเปลี่ยนป็มน้ำ</t>
  </si>
  <si>
    <t xml:space="preserve">  เปลี่ยนบูชวาวล์ใหม่  8  ตัว</t>
  </si>
  <si>
    <t xml:space="preserve">  เปลี่ยนหวีครัช  1  อัน</t>
  </si>
  <si>
    <t xml:space="preserve">  เปลี่ยนแผ่นครัช  1  อัน</t>
  </si>
  <si>
    <t xml:space="preserve">  เปลี่ยนลูกปืนฟรายวิน  1  ตับ</t>
  </si>
  <si>
    <t xml:space="preserve">  เปลี่ยนตาน้ำ  2  ตัว</t>
  </si>
  <si>
    <t xml:space="preserve">  เปลี่ยนรังผึ้งหม้อน้ำใหม่  1  ใบ</t>
  </si>
  <si>
    <t xml:space="preserve">  เปลี่ยนท่ออากาศ  1  ท่อน</t>
  </si>
  <si>
    <t xml:space="preserve">  ใสหน้าฝาสูบ  1  ฝา</t>
  </si>
  <si>
    <t xml:space="preserve">  คว้านฝังปลอกสูบ  1เสื้อ</t>
  </si>
  <si>
    <t xml:space="preserve">  อัดบูชราวลิ้น  5  ตัว</t>
  </si>
  <si>
    <t xml:space="preserve">  อัดตาน้ำ  2  ตัว</t>
  </si>
  <si>
    <t xml:space="preserve">  อัดบูชก้านสูบ  4  ตัว</t>
  </si>
  <si>
    <t xml:space="preserve">  เปลี่ยนประเนชุดใหญ่-แท้  1  แผ่น</t>
  </si>
  <si>
    <t xml:space="preserve">  เปลี่ยนแหวนลูกสูบ  1  ชุด</t>
  </si>
  <si>
    <t xml:space="preserve">  เปลี่ยนลูกสูบ  1  ชุด</t>
  </si>
  <si>
    <t xml:space="preserve">  เปลี่ยนชาฟอก  1  ชุด</t>
  </si>
  <si>
    <t xml:space="preserve">  เปลี่ยนชาฟก้าน  1  ชุด</t>
  </si>
  <si>
    <t xml:space="preserve">  เปลี่ยนชาฟก้านลูน  1  อัน</t>
  </si>
  <si>
    <t xml:space="preserve">  เปลี่ยนกระเดืองวาวล์  2  ตัว</t>
  </si>
  <si>
    <t xml:space="preserve">  เปลี่ยนปลอกสูบ  1  ชุด</t>
  </si>
  <si>
    <t xml:space="preserve">  เปลี่ยนบูชวาวล์ลิ้น  1  ชุด</t>
  </si>
  <si>
    <t xml:space="preserve">  เปลี่ยนเฟืองปลายข้อเหวี่ยง  1  ตัว</t>
  </si>
  <si>
    <t xml:space="preserve">  เปลี่ยนบูชก้านสูบ  1  ชุด</t>
  </si>
  <si>
    <t xml:space="preserve">  เปลี่ยนวาวล์ไอดี  4  ตัว</t>
  </si>
  <si>
    <t xml:space="preserve">  เปลี่ยนวาวล์ไอเสีย  4  ตัว</t>
  </si>
  <si>
    <t xml:space="preserve">  อัดฝังบ่าซิลคอหลัง  1  ตัว</t>
  </si>
  <si>
    <t xml:space="preserve">  อัดเฟืองปลายข้อเหวี่ยง  1  ตัว</t>
  </si>
  <si>
    <t xml:space="preserve">  อัดเปลี่ยนบ่าพร้อมบ่าวาวล์ไอดี - ไอเสีย  8  ตัว</t>
  </si>
  <si>
    <t xml:space="preserve">  อัดบูชวาวล์  8  ตัว</t>
  </si>
  <si>
    <t xml:space="preserve">  เปลี่ยนน้ำมันเครื่อง  2  แกลอน</t>
  </si>
  <si>
    <t xml:space="preserve">  เปลี่ยนไส้กรองเครื่อง - แท้  1ลูก</t>
  </si>
  <si>
    <t xml:space="preserve">  ค่าแรงยกเครื่อง  1  คัน</t>
  </si>
  <si>
    <t xml:space="preserve">  เปลี่ยนกระบอกแม่ป็มครัชบน - ล่าง  1  ลูก</t>
  </si>
  <si>
    <t xml:space="preserve">  เปลี่ยนกระบอกแม่ป็มครัชล่าง - แท้  1  ลูก</t>
  </si>
  <si>
    <t xml:space="preserve">  เติมน้ำมันครัช  2  กระป๋อง</t>
  </si>
  <si>
    <t xml:space="preserve">  เปลี่ยนซิลล้อหลัง / ซ้าย  1  ตัว</t>
  </si>
  <si>
    <t xml:space="preserve">  อัดจารบีล้อ  1  กระป๋อง</t>
  </si>
  <si>
    <t xml:space="preserve">  ค่าแรงเปลี่ยนกระบอกครัช บน - ล่าง / เปลี่ยนซิล  1  คัน</t>
  </si>
  <si>
    <t xml:space="preserve">  เปลี่ยน - ถ่ายน้ำมันเกียร์ / งน้ำมันเฟืองท้าย</t>
  </si>
  <si>
    <t xml:space="preserve">  เปลี่ยนแบตเตอรี่  1  ลูก</t>
  </si>
  <si>
    <t xml:space="preserve">  เปลี่ยนยางหูโช็ค  12  ตัว</t>
  </si>
  <si>
    <t xml:space="preserve">  ทำเบาะคนขับพร้อมคนนั่ง  1  คัน</t>
  </si>
  <si>
    <t>รับเข้าวันที่  .18  มีนาคม  2540                (  ราคา  700000    บาท   )</t>
  </si>
  <si>
    <t>รับเข้าวันท   29 ตุลาคม 2553       ( ราคา  1190000 บาท )</t>
  </si>
  <si>
    <t>รับเข้าวันที่  24  มีนาคม  2548       ( รับโอนจากสำนักงานอธิการบดี )</t>
  </si>
  <si>
    <t>วันรับเข้าวันที่  3  มิถุนายน 2539  ( 482000  บาท )</t>
  </si>
  <si>
    <t>รับเข้าวันที่   24  กันยายน  2551    (   ราคา   929000  )</t>
  </si>
  <si>
    <t xml:space="preserve">  เปลี่ยนไส้กรองเครื่อง  1                                     </t>
  </si>
  <si>
    <t xml:space="preserve">  เปลี่ยนประเกนน็อต  1</t>
  </si>
  <si>
    <t xml:space="preserve">  เปลี่ยนแหนบหลังตัวที่ 3  2  ข้าง</t>
  </si>
  <si>
    <t xml:space="preserve">  เปลี่ยนสะดือแหนบ  2</t>
  </si>
  <si>
    <t xml:space="preserve">  สัญญาณไฟถอย  1</t>
  </si>
  <si>
    <t xml:space="preserve">  เปลี่ยนน้ำมันเครื่อง  7.5</t>
  </si>
  <si>
    <t xml:space="preserve">  ตรวจตั้งเบรค  1</t>
  </si>
  <si>
    <t xml:space="preserve">  เปลี่ยนน้ำมันเครื่อง / ไส้กรองเครื่อง  1</t>
  </si>
  <si>
    <t xml:space="preserve">  เปลี่ยนน้ำมันเกียร์ / จุด  1</t>
  </si>
  <si>
    <t xml:space="preserve">  เปลี่ยนน้ำมันเฟืองท้าย / จุด  1</t>
  </si>
  <si>
    <t xml:space="preserve">  อัดจารบี  1</t>
  </si>
  <si>
    <t xml:space="preserve">  เติมน้ำยาแอร์  1</t>
  </si>
  <si>
    <t xml:space="preserve">  ปลี่ยนน้ำมันเครื่อง  12</t>
  </si>
  <si>
    <t xml:space="preserve">  เปลี่ยนไส้กรองเครื่อง  1</t>
  </si>
  <si>
    <t xml:space="preserve">  เปลี่ยนน้ำมันเกียร์ / น้ำมันเฟืองท้าย  1</t>
  </si>
  <si>
    <t xml:space="preserve">  เปลี่ยนแหวนรองน็อตถ่าย  1</t>
  </si>
  <si>
    <t xml:space="preserve">  ค่าแรงเปลี่ยนน้ำมันเครื่อง / ไส้กรองเครื่อง / เปลี่ยนกรองโซล่า บน-ล่าง</t>
  </si>
  <si>
    <t xml:space="preserve">  เปลี่ยนประเกนน็อตถ่าย / เติมน้ำมันเบรค - น้ำมันครัช / ปรับตั้งวาวล์</t>
  </si>
  <si>
    <t xml:space="preserve">  เครื่องยนต์ / ปรับตั้งเบรค 4 ล้อ</t>
  </si>
  <si>
    <t xml:space="preserve">  เปลี่ยนยางนอก  6 เส้น</t>
  </si>
  <si>
    <t xml:space="preserve">  เปลี่ยนยางใน  6 เส้น</t>
  </si>
  <si>
    <t xml:space="preserve">  ตั้งศุนย์ล้อ</t>
  </si>
  <si>
    <t xml:space="preserve">  ค่าแรงเปลี่ยนหม้อแบตเตอรี่ พร้อมตรวจเช็คเครื่องยนต์โปรแกรมระบบdx</t>
  </si>
  <si>
    <t xml:space="preserve">     </t>
  </si>
  <si>
    <t xml:space="preserve">   </t>
  </si>
  <si>
    <t xml:space="preserve">  ค่าแรงเช็คไดร์ชาร์ท  1  คัน</t>
  </si>
  <si>
    <t xml:space="preserve">  ไส้กรองโซล่า</t>
  </si>
  <si>
    <t xml:space="preserve">  เปลี่ยน น้ำมันเครื่อง -ไส้กรองเครื่อง / น้ำมันเกียร์ - น้ำมันเฟืองท้าย</t>
  </si>
  <si>
    <t xml:space="preserve">  เปลี่ยนน้ำมันเครื่อง -ไส้กรองเครื่อง</t>
  </si>
  <si>
    <t xml:space="preserve">  เปลี่ยนน้ำมันเกียร์  4</t>
  </si>
  <si>
    <t>29 มี.ค 55</t>
  </si>
  <si>
    <t xml:space="preserve">  เปลี่ยนน้ำมันเครื่อง -ไส้กรองเครื่อง /  น้ำมันเกียร์ - น้ำมันเฟืองท้าย</t>
  </si>
  <si>
    <t xml:space="preserve">  เปลี่ยนไส้กรองน้ำมันโซล่า</t>
  </si>
  <si>
    <t xml:space="preserve">  แว็กอากาศ+เติมน้ำยาแอร์</t>
  </si>
  <si>
    <t xml:space="preserve">  ค่าแรง</t>
  </si>
  <si>
    <t xml:space="preserve">  เปลี่ยนตู้แอร์,เปลี่ยนคอมแอร์,ล้างทำความสะอาด,แว็กอากาศ</t>
  </si>
  <si>
    <t xml:space="preserve">  ค่าแรงเช็คทำแอร์</t>
  </si>
  <si>
    <t xml:space="preserve">  เติมน้ำยาแอร์</t>
  </si>
  <si>
    <t xml:space="preserve">  เปลี่ยนเชพตี้เบรค  1  ชุด</t>
  </si>
  <si>
    <t xml:space="preserve">  ค่าแรงเช็คเบรค  1  คัน</t>
  </si>
  <si>
    <t xml:space="preserve">  เปลี่ยนยางใน  6  เส้น</t>
  </si>
  <si>
    <t xml:space="preserve">  เปลี่ยนยางรอง  6  เส้น</t>
  </si>
  <si>
    <t>รวมเงิน</t>
  </si>
  <si>
    <t xml:space="preserve">                                                                                                                                                                                         ยอดรวมทั้งหมด</t>
  </si>
  <si>
    <t>ลด 20 %</t>
  </si>
  <si>
    <t xml:space="preserve"> vat 7%</t>
  </si>
  <si>
    <t>ยอดรวม</t>
  </si>
  <si>
    <t>มูลค่าสินค้า / บริการ</t>
  </si>
  <si>
    <t>ภาษีมูลค่าเพิ่ม</t>
  </si>
  <si>
    <t xml:space="preserve">  หมายเหตุ  บ.เชียงแสนมอเตอร์เซลส์ จำกัด</t>
  </si>
  <si>
    <t xml:space="preserve">               </t>
  </si>
  <si>
    <t xml:space="preserve"> รวม</t>
  </si>
  <si>
    <t xml:space="preserve">  ภาษีมูลค่าเพิ่ม 7%</t>
  </si>
  <si>
    <t xml:space="preserve">   จำนวนเงิน</t>
  </si>
  <si>
    <t xml:space="preserve">    หมายเหตุ บ.เชียงใหม่เวียงพิงค์การยาง </t>
  </si>
  <si>
    <t xml:space="preserve">                 </t>
  </si>
  <si>
    <t xml:space="preserve">  มูลค่าสินค้า</t>
  </si>
  <si>
    <t xml:space="preserve"> ภาษีมูลค่าเพิ่ม 7%</t>
  </si>
  <si>
    <t xml:space="preserve">   รวมเงิน</t>
  </si>
  <si>
    <t xml:space="preserve">   ยอดรวม</t>
  </si>
  <si>
    <t xml:space="preserve">  รวม</t>
  </si>
  <si>
    <t xml:space="preserve">   ภาษีมูลค่าเพิ่ม 7%</t>
  </si>
  <si>
    <t xml:space="preserve">            ยอดเงินหลังส่วนลด                     </t>
  </si>
  <si>
    <t xml:space="preserve"> รวมราคาสินค้า</t>
  </si>
  <si>
    <t xml:space="preserve"> รวมภาษีมูลค่าเพิ่ม  7%</t>
  </si>
  <si>
    <t xml:space="preserve"> รวมเงิน</t>
  </si>
  <si>
    <t xml:space="preserve">  รวมราคาสินค้า</t>
  </si>
  <si>
    <t xml:space="preserve">  รวมภาษีมูลค่าเพิ่ม  7%</t>
  </si>
  <si>
    <t xml:space="preserve"> ราคาสินค้า</t>
  </si>
  <si>
    <t xml:space="preserve">  รวมเงิน</t>
  </si>
  <si>
    <t xml:space="preserve">  เช็คล้างไดร์สตาร์ท 1  ลูก</t>
  </si>
  <si>
    <t xml:space="preserve">  ขั้วแบตเตอร์รี่ 2  อัน</t>
  </si>
  <si>
    <t xml:space="preserve">  จารบีล้อ(กระป๋องใหญ่) 1  กระป๋อง</t>
  </si>
  <si>
    <t xml:space="preserve">  ลูกยางเบรคหน้า-หลัง 12  ตัว</t>
  </si>
  <si>
    <t xml:space="preserve">  ซิลล้อหน้าซ้าย-ขวา 2  ตัว</t>
  </si>
  <si>
    <t xml:space="preserve">  ซิลล้อหลังในซ้าย-ขวา  2  ตัว</t>
  </si>
  <si>
    <t xml:space="preserve">  ซิลล้อหลังนอกซ้าย-ขวา  2  ตัว</t>
  </si>
  <si>
    <t xml:space="preserve">  ปะเก็นฝาวาวล์  1  เส้น</t>
  </si>
  <si>
    <t xml:space="preserve">  แบตเตอรี่  N 100 ขาว จีเอส  1  ลูก</t>
  </si>
  <si>
    <t xml:space="preserve">  เปลี่ยนเทอร์ไมล์  1  ตัว</t>
  </si>
  <si>
    <t xml:space="preserve">  เปลี่ยนดรายเออร์แอร์  1  ตัว</t>
  </si>
  <si>
    <t xml:space="preserve">  เปลี่ยนแผงคอนเดนเซอร์ 1  ตัว </t>
  </si>
  <si>
    <t xml:space="preserve">  เปลี่ยนรีเรย์ไฟ   1  ชุด</t>
  </si>
  <si>
    <t xml:space="preserve">  เปลี่ยนไฟท้ายหลัง  2 `ชุด</t>
  </si>
  <si>
    <t xml:space="preserve">  ซ่อมหุ้มเบาะคนขับ 1  ตัว</t>
  </si>
  <si>
    <t xml:space="preserve"> ยอดรวมทั้งหมด</t>
  </si>
  <si>
    <t xml:space="preserve">         </t>
  </si>
  <si>
    <t xml:space="preserve">  หมายเหตุ   อู่ประยูรการช่าง</t>
  </si>
  <si>
    <t xml:space="preserve"> หมายเหตุ วัฒนาแบตเตอรี่</t>
  </si>
  <si>
    <t xml:space="preserve"> 3  มี.ค.54</t>
  </si>
  <si>
    <t xml:space="preserve"> 18 ม.ค 54</t>
  </si>
  <si>
    <t xml:space="preserve"> 22 ต.ค 54</t>
  </si>
  <si>
    <t xml:space="preserve">              </t>
  </si>
  <si>
    <t xml:space="preserve">             </t>
  </si>
  <si>
    <t xml:space="preserve">   รวมภาษีมูลค่าเพิ่ม 7 %</t>
  </si>
  <si>
    <t xml:space="preserve">    รวมเงิน</t>
  </si>
  <si>
    <t>7 ม.ค54</t>
  </si>
  <si>
    <t>11 ม.ค 54</t>
  </si>
  <si>
    <t>18 ก.ค 54</t>
  </si>
  <si>
    <t xml:space="preserve"> รวมภาษีมูลค่าเพิ่ม 7 %</t>
  </si>
  <si>
    <t>รวมภาษีมูลค่าเพิ่ม 7 %</t>
  </si>
  <si>
    <t>รวมราคาสินค้า</t>
  </si>
  <si>
    <t xml:space="preserve"> ราคาสินค้า/บริการ</t>
  </si>
  <si>
    <t xml:space="preserve"> จำนวนเงิน/ภาษีมูลค่าเพิ่ม</t>
  </si>
  <si>
    <t>18 ส.ค 54</t>
  </si>
  <si>
    <t>21 พ.ย 54</t>
  </si>
  <si>
    <t>1 ธ.ค 54</t>
  </si>
  <si>
    <t>2 ก.พ 55</t>
  </si>
  <si>
    <t>22 พ.ค 55</t>
  </si>
  <si>
    <t>18 ก.ค 55</t>
  </si>
  <si>
    <t xml:space="preserve">                                ค่าแรงเปลี่ยนยางหูโช็ค - เช็คช่วงล่าง</t>
  </si>
  <si>
    <t>หมายเหตุ บ.แม่โจ้ออยล์ จำกัด</t>
  </si>
  <si>
    <t>26เม.ย 55</t>
  </si>
  <si>
    <t>9  ก.พ 55</t>
  </si>
  <si>
    <t>17 ก.ค 55</t>
  </si>
  <si>
    <t>28 พ.ย 55</t>
  </si>
  <si>
    <t>รวมค่าสินค้า</t>
  </si>
  <si>
    <t>ภาษีมูลค่าเพิ่ม 7 %</t>
  </si>
  <si>
    <t>รวมสินค้า</t>
  </si>
  <si>
    <t xml:space="preserve"> รวมค่าสินค้า</t>
  </si>
  <si>
    <t xml:space="preserve"> รวมสินค้า</t>
  </si>
  <si>
    <t>ภาษีมูลค่าเพิ่ม 7%</t>
  </si>
  <si>
    <t xml:space="preserve">  เช็คระบบไฟทั้งคันรวมราคินค้า</t>
  </si>
  <si>
    <t xml:space="preserve"> รวมภาษีมูลค่าเพิ่ม 7%</t>
  </si>
  <si>
    <t>รวมภาษีมูลค่าเพิ่ม 7%</t>
  </si>
  <si>
    <t xml:space="preserve">  รวมค่าสินค้า</t>
  </si>
  <si>
    <t xml:space="preserve"> หมายเหตุ  อู่ประยูรการช่าง</t>
  </si>
  <si>
    <t>16 ก.ค 55</t>
  </si>
  <si>
    <t xml:space="preserve">            ยอดรวมทั้งหมด</t>
  </si>
  <si>
    <t xml:space="preserve">  9 ก.พ 54</t>
  </si>
  <si>
    <t xml:space="preserve">  เปลี่ยนลูกหมากปีกนกล่างซ้าย-ขวา  2  ตัว</t>
  </si>
  <si>
    <t xml:space="preserve">  เปลี่ยนลูกหมากปีกนกบนซ้าย-ขวา  2  ตัว</t>
  </si>
  <si>
    <t xml:space="preserve">  เปลี่ยนยางหนวดกุ้ง  2  ชุด</t>
  </si>
  <si>
    <t xml:space="preserve">  เปลี่ยนกระบอกเบรคหลัง 2  ลูก</t>
  </si>
  <si>
    <t xml:space="preserve">  เปลี่ยนสายเบรคมือหลัง/ขวา  1  ชุด</t>
  </si>
  <si>
    <t xml:space="preserve">  เติมน้ำมันเบรค 1  กระป๋อง</t>
  </si>
  <si>
    <t xml:space="preserve">  เปลี่ยนกระบอกแม่ปั้มเบรคบน  1  ลูก</t>
  </si>
  <si>
    <t xml:space="preserve">  เปลี่ยนสกรูกันโครง 4  ตัว</t>
  </si>
  <si>
    <t xml:space="preserve">  เปลี่ยนหัวอัดจารบี  4  หัว</t>
  </si>
  <si>
    <t xml:space="preserve">  เปลี่ยนกระบอกแม่ปั้มครัชบน  1  ลูก</t>
  </si>
  <si>
    <t xml:space="preserve">  เปลี่ยนลูกปืนครัช 1  ตับ</t>
  </si>
  <si>
    <t xml:space="preserve">  เปลี่ยนลูกปืนฟรายวิน   1  ตับ</t>
  </si>
  <si>
    <t xml:space="preserve">  เปลี่ยนบูชคันเกียร์  1  ชุด</t>
  </si>
  <si>
    <t xml:space="preserve">  เปลี่ยนซิลหน้าแปลนเกียร์  1  ตัว</t>
  </si>
  <si>
    <t xml:space="preserve">  เปลี่ยนซิลก้านเกียร์  1  ตัว</t>
  </si>
  <si>
    <t xml:space="preserve">  เปลี่ยนซิลคอหลัง-แท้  1  ตัว</t>
  </si>
  <si>
    <t xml:space="preserve">  เปลี่ยนปะเก็นเหลว  1  หลอด </t>
  </si>
  <si>
    <t xml:space="preserve">  เปลี่ยนรังผึ้งหม้อน้ำใหม่  1  ลูก</t>
  </si>
  <si>
    <t xml:space="preserve">  ค่าแรงเช็คทำช่วงล่าง,เช็คทำเบรค  1 คัน</t>
  </si>
  <si>
    <t xml:space="preserve">  เติมน้ำยาหม้อน้ำ  1  กระป๋อง</t>
  </si>
  <si>
    <t xml:space="preserve">  เปลี่ยนยางรองฝากระโปรง   2  ตัว</t>
  </si>
  <si>
    <t xml:space="preserve">  เติมน้ำมันล้างของ  1  คัน</t>
  </si>
  <si>
    <t xml:space="preserve">  เปลี่ยน   4  ตัว</t>
  </si>
  <si>
    <t xml:space="preserve">  ล้างหัวเครื่องโซล่า,เคมี   1  คัน</t>
  </si>
  <si>
    <t xml:space="preserve">  รวมราคาสิ้นค้า</t>
  </si>
  <si>
    <t xml:space="preserve">   รวมภาษีมูลค่าเพิ่ม  7%</t>
  </si>
  <si>
    <t xml:space="preserve">  แม่แรง   1  ตัว</t>
  </si>
  <si>
    <t xml:space="preserve">                   ยอดรวมทั้งหมด</t>
  </si>
  <si>
    <t>26 เม.ย 54</t>
  </si>
  <si>
    <t>26 ต.ค 54</t>
  </si>
  <si>
    <t>14 มี.ค 55</t>
  </si>
  <si>
    <t>25 ก.ค 55</t>
  </si>
  <si>
    <t xml:space="preserve"> รวมภาษีมูลค่าพิ่ม 7 %</t>
  </si>
  <si>
    <t xml:space="preserve">  รวมภาษีมูลค่าพิ่ม 7 %</t>
  </si>
  <si>
    <t>3 ธ.ค 53</t>
  </si>
  <si>
    <t>23 พ.ค 54</t>
  </si>
  <si>
    <t>31 ต.ค 55</t>
  </si>
  <si>
    <t>16 ม.ค 55</t>
  </si>
  <si>
    <t>14 พ.ค 55</t>
  </si>
  <si>
    <t xml:space="preserve"> 8 พ.ย 55</t>
  </si>
  <si>
    <t xml:space="preserve">  รวมเงินทั้งสิ้น</t>
  </si>
  <si>
    <t xml:space="preserve">  เปลี่ยนแบตเตอรี่  1  ลูก      รวมเงิน</t>
  </si>
  <si>
    <t xml:space="preserve">  รวมภาษีมูลค่าเพิ่ม 7%</t>
  </si>
  <si>
    <t xml:space="preserve"> รวมเงินทั้งสิ้น</t>
  </si>
  <si>
    <t xml:space="preserve">  รวมภาษีมูลค่าเพิ่ม 7 %</t>
  </si>
  <si>
    <t xml:space="preserve">  น้ำมันเกียร์ - น้ำมันเฟืองท้าย ไส้กรองโซล่า</t>
  </si>
  <si>
    <t xml:space="preserve">           ยอดรวมทั้งหมด</t>
  </si>
  <si>
    <t>12 ก.พ 55</t>
  </si>
  <si>
    <t>2 ก.ย55</t>
  </si>
  <si>
    <t>14  ก.ค  54</t>
  </si>
  <si>
    <t xml:space="preserve">   8  มิ.ย 54</t>
  </si>
  <si>
    <t xml:space="preserve"> 27 มี.ค 55</t>
  </si>
  <si>
    <t xml:space="preserve"> 10 เม.ย 55</t>
  </si>
  <si>
    <t xml:space="preserve"> 1 ต.ค 55</t>
  </si>
  <si>
    <t xml:space="preserve">  น้ำมันเครื่องดีเซลสีแดง L  1  แกลอน</t>
  </si>
  <si>
    <t xml:space="preserve">  น้ำมันเครื่องดีเซลสีแดง G  1  แกลอน</t>
  </si>
  <si>
    <t xml:space="preserve">  น้ำยาทำความสะอาดภายในเครื่องยนต์ 1  แกลอน</t>
  </si>
  <si>
    <t xml:space="preserve">  น้ำยาล้างทำความสะอาดตู้แอร์  1  แกลอน</t>
  </si>
  <si>
    <t xml:space="preserve">  ปะเก็นรองน๊อตถ่าย 1  อัน</t>
  </si>
  <si>
    <t xml:space="preserve">  ไส้กรองน้ำมันเครื่อง  1  อัน</t>
  </si>
  <si>
    <t xml:space="preserve">  น้ำยาพ่นฆ่าเชื้อดับกลิ่น  1  แกลอน</t>
  </si>
  <si>
    <t xml:space="preserve">  รวมค่าแรง</t>
  </si>
  <si>
    <t xml:space="preserve">  รวมค่าอะไหล่</t>
  </si>
  <si>
    <t xml:space="preserve"> ภาษีมูลค่าเพิ่ม   7%</t>
  </si>
  <si>
    <t xml:space="preserve">  รวมยอดเงิน</t>
  </si>
  <si>
    <t xml:space="preserve">  น้ำมันเครื่องดีเซลสีแดง G 1  แกลอน</t>
  </si>
  <si>
    <t xml:space="preserve">  ปะเก็นรองน๊อตถ่าย  1  อัน</t>
  </si>
  <si>
    <t xml:space="preserve">  ไส้กรองอากาศ  1 อัน</t>
  </si>
  <si>
    <t xml:space="preserve">  น้ำกลั่น  1 ขวด</t>
  </si>
  <si>
    <t xml:space="preserve">  น้ำมันเกียร์ 75 W 90 (L)  1 แกลอน</t>
  </si>
  <si>
    <t xml:space="preserve">   ค่าอะไหล่รวม</t>
  </si>
  <si>
    <t xml:space="preserve">  ภาษีมูลค่าเพิ่ม(vat)7%</t>
  </si>
  <si>
    <t xml:space="preserve"> รวมยอดเงิน</t>
  </si>
  <si>
    <t>25 มี.ค 56</t>
  </si>
  <si>
    <t xml:space="preserve">  เปลี่ยนสายพานราวลิ้น-แท้  1  เส้น</t>
  </si>
  <si>
    <t xml:space="preserve">  หมายเหตุ อู่ประยูรการช่าง</t>
  </si>
  <si>
    <t xml:space="preserve">  อัดสายเพาเวอร์  1  เส้น</t>
  </si>
  <si>
    <t xml:space="preserve">  น้ำมันเพาเวอร์  1  กระป๋อง</t>
  </si>
  <si>
    <t xml:space="preserve">  เปลี่ยนซิลราวลิ้น  1  ตัว</t>
  </si>
  <si>
    <t xml:space="preserve">  เปลี่ยนประเกนฝาวาวล์-แท้  1  เส้น</t>
  </si>
  <si>
    <t xml:space="preserve">  เปลี่ยนยางฝาหน้า  1  เส้น</t>
  </si>
  <si>
    <t xml:space="preserve">  เปลี่ยนลูกปืนลูกรอกสายพานราวลิ้น  2  ตับ</t>
  </si>
  <si>
    <t xml:space="preserve">  เปลี่ยนหลอดไฟหรี่  2  หลอด</t>
  </si>
  <si>
    <t xml:space="preserve">  ปลี่ยนหลอดไฟหน้า-ซ้าย  1  หลอด</t>
  </si>
  <si>
    <t xml:space="preserve">  เช็คทำระบบไฟในเก๋ง  1  คัน</t>
  </si>
  <si>
    <t xml:space="preserve">  ค่าแรงเช็คทำน้ำมันรั่วเช็คเครื่อง  </t>
  </si>
  <si>
    <t xml:space="preserve">                                                                     รวมเงิน</t>
  </si>
  <si>
    <t xml:space="preserve">                                                 รวมภาษีมูลค่าพิ่ม 7 %</t>
  </si>
  <si>
    <t xml:space="preserve">                                                           รวมราคาสินค้า</t>
  </si>
  <si>
    <t>11 ก.พ 56</t>
  </si>
  <si>
    <t xml:space="preserve">  เช็คเบรค 4 ล้อ</t>
  </si>
  <si>
    <t xml:space="preserve">  ทำความสะอาดปรับตั้ง ช่วงล่างทั้งหมด</t>
  </si>
  <si>
    <t xml:space="preserve">  หมายเหตุ บ.โตโยต้าล้านนา</t>
  </si>
  <si>
    <t xml:space="preserve">                                                     ค่าอะไหล่รวม</t>
  </si>
  <si>
    <t xml:space="preserve">                                          ภาษีมูลค่าเพิ่ม(vat)7%</t>
  </si>
  <si>
    <t xml:space="preserve">                                                       รวมยอดเงิน</t>
  </si>
  <si>
    <t xml:space="preserve">   หมายเหตุ บ.โตโยต้าล้านนา</t>
  </si>
  <si>
    <t xml:space="preserve"> 7 ก.พ 56</t>
  </si>
  <si>
    <t xml:space="preserve">  ค่าแรงเปลี่ยนน้ำมันเครื่อง / ไส้กรองเครื่อง /ปะเก็นน๊อต</t>
  </si>
  <si>
    <t xml:space="preserve">  น้ำยาหม้อน้ำ / อัดจารบี</t>
  </si>
  <si>
    <t xml:space="preserve">   หมายเหตุ  บ.เชียงแสนมอเตอร์เซลส์ จำกัด</t>
  </si>
  <si>
    <t xml:space="preserve">                                                                                รวม</t>
  </si>
  <si>
    <t xml:space="preserve">                                                                ภาษีมูลค่าเพิ่ม 7%</t>
  </si>
  <si>
    <t xml:space="preserve">                  บ.เชียงแสนมอเตอร์เซลส์ จำกัด</t>
  </si>
  <si>
    <t>19 มี.ค 56</t>
  </si>
  <si>
    <t xml:space="preserve">  หมายเหตุ  บ.สยามนิสสัน เชียงใหม่ จำกัด</t>
  </si>
  <si>
    <t xml:space="preserve">  เปลี่ยนกรองเชื้อเพลิง 1</t>
  </si>
  <si>
    <t xml:space="preserve">  เปลี่ยนน้ำมันเครื่องดีเซลกึ่งสังเคราะห์  15</t>
  </si>
  <si>
    <t xml:space="preserve">  เปลี่ยนน้ำมันเกียร์  1</t>
  </si>
  <si>
    <t xml:space="preserve">  เปลี่ยนน้ำยาหม้อน้ำ  1</t>
  </si>
  <si>
    <t xml:space="preserve">  น้ำยาทำความสะอาดเครื่องยนต์  1</t>
  </si>
  <si>
    <t xml:space="preserve">  น้ำกลั่น  1</t>
  </si>
  <si>
    <t xml:space="preserve">  น้ำยาหม้อน้ำ  1</t>
  </si>
  <si>
    <t xml:space="preserve">  เปลี่ยนน้ำมันเพาเวอร์  1</t>
  </si>
  <si>
    <t xml:space="preserve">  สลับยาง - ถ่วงล้อ  1</t>
  </si>
  <si>
    <t xml:space="preserve">                                                        รวมค่าสินค้า</t>
  </si>
  <si>
    <t xml:space="preserve">                                           รวมภาษีมูลค่าเพิ่ม 7%</t>
  </si>
  <si>
    <t xml:space="preserve">                                                               รวมเงิน</t>
  </si>
  <si>
    <t xml:space="preserve">   หมายเหตุ  บ.สยามนิสสัน เชียงใหม่ จำกัด</t>
  </si>
  <si>
    <t>2 0พ.ค56</t>
  </si>
  <si>
    <t xml:space="preserve">  พลาสติกรัดสาย  12</t>
  </si>
  <si>
    <t xml:space="preserve">  เปลี่ยนน้ำมันเบรค  2</t>
  </si>
  <si>
    <t xml:space="preserve">  เช็คเบรค 4 ล้อ / ป.น้ำมันเบรค  1</t>
  </si>
  <si>
    <t xml:space="preserve">  ค่าแรงบริการ  1</t>
  </si>
  <si>
    <t xml:space="preserve">                                                              รวมเงิน</t>
  </si>
  <si>
    <t xml:space="preserve">                                          รวมภาษีมูลค่าเพิ่ม 7%</t>
  </si>
  <si>
    <t xml:space="preserve">                                                       รวมค่าสินค้า</t>
  </si>
  <si>
    <t>10 มิ.ย56</t>
  </si>
  <si>
    <t xml:space="preserve">  ค่าแรงเช็คเปลี่ยนพัดลม ปั๊มลมเบรค เปลี่ยนพัดลมไฟฟ้า  1 คัน</t>
  </si>
  <si>
    <t xml:space="preserve">  เช็คระบบไฟทั้งคัน  1 คัน</t>
  </si>
  <si>
    <t xml:space="preserve">  เปลี่ยนรีเรย์หัวเผา  1 ตัว</t>
  </si>
  <si>
    <t xml:space="preserve">  เปลี่ยนพัดลมไฟฟ้า  1 ตัว</t>
  </si>
  <si>
    <t xml:space="preserve">  เปลี่ยนมอเตอร์ปั๊มลมเบรค  1 คัน</t>
  </si>
  <si>
    <t xml:space="preserve">                                                                      รวมราคาสินค้า</t>
  </si>
  <si>
    <t xml:space="preserve">                                                           รวมภาษีมูลค่าเพิ่ม  7%</t>
  </si>
  <si>
    <t xml:space="preserve">                                                                                รวมเงิน</t>
  </si>
  <si>
    <t xml:space="preserve">   หมายเหตุ อู่ประยูรการช่าง</t>
  </si>
  <si>
    <t>18 มิ.ย 56</t>
  </si>
  <si>
    <t xml:space="preserve">    ---</t>
  </si>
  <si>
    <t xml:space="preserve"> เปลี่ยนดรายเออร์แอร์  เปลี่ยนวาวส์แอร์ เปลี่ยนชิลคอมแอร์</t>
  </si>
  <si>
    <t xml:space="preserve"> เปลี่ยนคัทเอาท์ เปลี่ยนรีเรย์ เปลี่ยนฟิวส์เมน-กระบอกฟิวส์</t>
  </si>
  <si>
    <t xml:space="preserve"> ค่าแรงเช็คทำระบบไฟ  เช็คทำระบบแอร์   1  คัน</t>
  </si>
  <si>
    <t xml:space="preserve">                       ยอดรวมทั้งหมด </t>
  </si>
  <si>
    <t xml:space="preserve">   ---</t>
  </si>
  <si>
    <t xml:space="preserve">  เปลี่ยนยาง  4  เส้น</t>
  </si>
  <si>
    <t>1 ก.ค 56</t>
  </si>
  <si>
    <t xml:space="preserve">  บริษัท  เชียงใหม่เวียงพิงค์การยาง  จำกัด</t>
  </si>
  <si>
    <t xml:space="preserve">                                                   รวมมูลค่าสินค้า</t>
  </si>
  <si>
    <t xml:space="preserve">                                              ภาษีมูลค่าเพิ่ม 7 %</t>
  </si>
  <si>
    <t xml:space="preserve"> 1 ก.ค 56</t>
  </si>
  <si>
    <t xml:space="preserve">   เปลี่ยนยาง  4  เส้น</t>
  </si>
  <si>
    <t xml:space="preserve">                                                              รวมยอดเงิน</t>
  </si>
  <si>
    <t xml:space="preserve">                                                     ภาษีมูลค่าเพิ่ม 7 %</t>
  </si>
  <si>
    <t xml:space="preserve">                                                          รวมมูลค่าสินค้า</t>
  </si>
  <si>
    <t xml:space="preserve">   -----</t>
  </si>
  <si>
    <t xml:space="preserve">  หมายเหตุ วัฒนา  แบตเตอรี่</t>
  </si>
  <si>
    <t xml:space="preserve">  หมายเหตุ บ.แม่โจ้ออยล์ จำกัด</t>
  </si>
  <si>
    <t xml:space="preserve">  ประแจแหวนข้าง   1  ชุด</t>
  </si>
  <si>
    <t xml:space="preserve">  หมายเหตุ  วัฒนา แบตเตอรี่</t>
  </si>
  <si>
    <t xml:space="preserve">  หมายเหตุ  บ.แม่โจ้ออยล์ จำกัด</t>
  </si>
  <si>
    <t xml:space="preserve">  หมายเหตุ   บ.เชียงใหม่เวียงพิงค์การยาง</t>
  </si>
  <si>
    <t xml:space="preserve">  หมายเหตุ วัฒนาแบตเตอรี่</t>
  </si>
  <si>
    <t xml:space="preserve">  หมายเหตุ บ.เชียงแสนมอเตอร์เซลส์ จำกัด</t>
  </si>
  <si>
    <t xml:space="preserve">  หมายเหตุ บ.ชัยรัชการ ( กรุงเทพ ) จำกัด</t>
  </si>
  <si>
    <t xml:space="preserve">                                                                ยอดรวมทั้งหมด</t>
  </si>
  <si>
    <t xml:space="preserve">หมายเหตุ  บ.สยามนิสสัน เชียงใหม่ จำกัด               </t>
  </si>
  <si>
    <t xml:space="preserve">                          ยอดรวมทั้งหมด</t>
  </si>
  <si>
    <t xml:space="preserve">                      ยอดรวมทั้งหมด</t>
  </si>
  <si>
    <t xml:space="preserve">หมายเหตุ  หจก นพรัตน์ยางยนต์เชียงใหม่                                  </t>
  </si>
  <si>
    <t>29ส.ค56 430928</t>
  </si>
  <si>
    <t xml:space="preserve">เปลี่ยน - ถ่ายน้ำมันเครื่อง                                                       </t>
  </si>
  <si>
    <t xml:space="preserve"> ใส้กรองน้ำมันเครื่อง                                                               </t>
  </si>
  <si>
    <t xml:space="preserve">หมายเหตุ อู่ประยูรการช่าง                                                      </t>
  </si>
  <si>
    <t xml:space="preserve">     หมายเหตุ  บ.สยามนิสสัน เชียงใหม่ จำกัด</t>
  </si>
  <si>
    <t>26 ส.ค56</t>
  </si>
  <si>
    <t xml:space="preserve">  เปลี่ยนแหวนรอง 1  </t>
  </si>
  <si>
    <t xml:space="preserve">  น้ำยาฟอกอากาศ  1</t>
  </si>
  <si>
    <t xml:space="preserve">      หมายเหตุ  บ.สยามนิสสัน เชียงใหม่ จำกัด</t>
  </si>
  <si>
    <t xml:space="preserve">   เปลี่ยนน้ำมันเครื่อง</t>
  </si>
  <si>
    <t xml:space="preserve">   เปลี่ยนไส้กรองเครื่อง</t>
  </si>
  <si>
    <t xml:space="preserve">   เปลี่ยนยางหูโช็ค</t>
  </si>
  <si>
    <t xml:space="preserve">    หมายเหตุ อู่ประยูรการช่าง</t>
  </si>
  <si>
    <t xml:space="preserve">     -</t>
  </si>
  <si>
    <t xml:space="preserve">      -</t>
  </si>
  <si>
    <t>29 ส.ค 56</t>
  </si>
  <si>
    <t xml:space="preserve">   เปลี่ยนไส้กรองเครื่อง  1</t>
  </si>
  <si>
    <t xml:space="preserve">  เปลี่ยนกรองโซล่าบน   1                                   </t>
  </si>
  <si>
    <t xml:space="preserve">   เปลี่ยนกรองโซล่าบน   1  </t>
  </si>
  <si>
    <t xml:space="preserve">  เปลี่ยนกรองโซล่าล่าง   1   </t>
  </si>
  <si>
    <t xml:space="preserve">   เปลี่ยนน้ำมันเกียร์ / น้ำมันเฟืองท้าย  1</t>
  </si>
  <si>
    <t xml:space="preserve">   เปลี่ยนกรองโซล่าล่าง   1   </t>
  </si>
  <si>
    <t xml:space="preserve">   เปลี่ยนกรองอากาศ  1</t>
  </si>
  <si>
    <t xml:space="preserve">   ปรับตั้งเบรค 2 ล้อหน้า</t>
  </si>
  <si>
    <t xml:space="preserve">                                                                            รวมเงิน</t>
  </si>
  <si>
    <t xml:space="preserve">    หมายเหตุ  บ.เชียงแสนมอเตอร์เซลส์ จำกัด</t>
  </si>
  <si>
    <t xml:space="preserve">              รวมเงิน  </t>
  </si>
  <si>
    <t>26 ส.ค 56</t>
  </si>
  <si>
    <t xml:space="preserve">  การซ่อม car spa air</t>
  </si>
  <si>
    <t xml:space="preserve">  เช็คระยะ 40000 ก.ม</t>
  </si>
  <si>
    <t xml:space="preserve">  หมวดดิสเบรค</t>
  </si>
  <si>
    <t xml:space="preserve">  น้ำมันเครื่องดีเซลสีแดง L  1 </t>
  </si>
  <si>
    <t xml:space="preserve">  เปลี่ยนผ้าเบรคหน้า  1</t>
  </si>
  <si>
    <t xml:space="preserve">  น้ำมันเครื่องดีเซลสีแดง G 1</t>
  </si>
  <si>
    <t xml:space="preserve">  ประเก็นรองน๊อตถ่าย  1</t>
  </si>
  <si>
    <t xml:space="preserve">  ประเก็นรองน๊อตถ่ายน้ำมันเกียร์   1  อัน</t>
  </si>
  <si>
    <t xml:space="preserve">  ประเก็นรองน๊อตถ่าย  1  อัน</t>
  </si>
  <si>
    <t xml:space="preserve">                                                             รวมเงิน</t>
  </si>
  <si>
    <t xml:space="preserve">                                                         รวมค่าแรง</t>
  </si>
  <si>
    <t xml:space="preserve">                                                     รวมค่าอะไหล่</t>
  </si>
  <si>
    <t xml:space="preserve">    หมายเหตุ บ.โตโยต้าล้านนา</t>
  </si>
  <si>
    <t>16 ต.ค 56</t>
  </si>
  <si>
    <t xml:space="preserve">  ---</t>
  </si>
  <si>
    <t xml:space="preserve">  พลเมือง  ต.หนองจ๊อม  อ.สันทราย  ชม.</t>
  </si>
  <si>
    <t xml:space="preserve">   ประแจล้อ                                             รวมเงิน</t>
  </si>
</sst>
</file>

<file path=xl/styles.xml><?xml version="1.0" encoding="utf-8"?>
<styleSheet xmlns="http://schemas.openxmlformats.org/spreadsheetml/2006/main">
  <numFmts count="4">
    <numFmt numFmtId="187" formatCode="dd\-mmm\-yy_)"/>
    <numFmt numFmtId="188" formatCode="#,##0_);\(#,##0\)"/>
    <numFmt numFmtId="189" formatCode="#,##0.0_);\(#,##0.0\)"/>
    <numFmt numFmtId="190" formatCode="#,##0.00_);\(#,##0.00\)"/>
  </numFmts>
  <fonts count="9">
    <font>
      <sz val="12"/>
      <name val="Helv"/>
      <charset val="222"/>
    </font>
    <font>
      <sz val="12"/>
      <name val="Microsoft Sans Serif"/>
      <family val="2"/>
      <charset val="222"/>
    </font>
    <font>
      <b/>
      <sz val="12"/>
      <name val="Microsoft Sans Serif"/>
      <family val="2"/>
      <charset val="222"/>
    </font>
    <font>
      <sz val="18"/>
      <name val="TH Niramit AS"/>
    </font>
    <font>
      <b/>
      <sz val="18"/>
      <name val="TH Niramit AS"/>
    </font>
    <font>
      <sz val="18"/>
      <color theme="1"/>
      <name val="TH Niramit AS"/>
    </font>
    <font>
      <b/>
      <sz val="18"/>
      <color theme="1"/>
      <name val="TH Niramit AS"/>
    </font>
    <font>
      <sz val="16"/>
      <name val="TH Niramit AS"/>
    </font>
    <font>
      <b/>
      <sz val="16"/>
      <name val="TH Niramit AS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188" fontId="0" fillId="0" borderId="0" xfId="0" applyNumberFormat="1" applyProtection="1"/>
    <xf numFmtId="0" fontId="1" fillId="0" borderId="0" xfId="0" applyFont="1"/>
    <xf numFmtId="0" fontId="1" fillId="0" borderId="0" xfId="0" applyFont="1" applyAlignment="1" applyProtection="1">
      <alignment horizontal="fill"/>
    </xf>
    <xf numFmtId="0" fontId="1" fillId="2" borderId="0" xfId="0" applyFont="1" applyFill="1" applyAlignment="1" applyProtection="1">
      <alignment horizontal="center"/>
    </xf>
    <xf numFmtId="187" fontId="1" fillId="0" borderId="0" xfId="0" applyNumberFormat="1" applyFont="1" applyProtection="1"/>
    <xf numFmtId="188" fontId="1" fillId="0" borderId="0" xfId="0" applyNumberFormat="1" applyFont="1" applyProtection="1"/>
    <xf numFmtId="0" fontId="1" fillId="0" borderId="0" xfId="0" applyFont="1" applyProtection="1"/>
    <xf numFmtId="187" fontId="1" fillId="2" borderId="0" xfId="0" applyNumberFormat="1" applyFont="1" applyFill="1" applyProtection="1"/>
    <xf numFmtId="188" fontId="1" fillId="2" borderId="0" xfId="0" applyNumberFormat="1" applyFont="1" applyFill="1" applyProtection="1"/>
    <xf numFmtId="0" fontId="1" fillId="2" borderId="0" xfId="0" applyFont="1" applyFill="1"/>
    <xf numFmtId="188" fontId="2" fillId="2" borderId="0" xfId="0" applyNumberFormat="1" applyFont="1" applyFill="1" applyProtection="1"/>
    <xf numFmtId="188" fontId="1" fillId="0" borderId="0" xfId="0" applyNumberFormat="1" applyFont="1" applyAlignment="1" applyProtection="1">
      <alignment horizontal="right"/>
    </xf>
    <xf numFmtId="187" fontId="1" fillId="3" borderId="0" xfId="0" applyNumberFormat="1" applyFont="1" applyFill="1" applyProtection="1"/>
    <xf numFmtId="188" fontId="1" fillId="3" borderId="0" xfId="0" applyNumberFormat="1" applyFont="1" applyFill="1" applyProtection="1"/>
    <xf numFmtId="0" fontId="1" fillId="3" borderId="0" xfId="0" applyFont="1" applyFill="1"/>
    <xf numFmtId="0" fontId="3" fillId="0" borderId="0" xfId="0" applyFont="1"/>
    <xf numFmtId="0" fontId="3" fillId="0" borderId="0" xfId="0" applyFont="1" applyAlignment="1" applyProtection="1">
      <alignment horizontal="fill"/>
    </xf>
    <xf numFmtId="188" fontId="3" fillId="0" borderId="0" xfId="0" applyNumberFormat="1" applyFont="1" applyProtection="1"/>
    <xf numFmtId="0" fontId="3" fillId="2" borderId="1" xfId="0" applyFont="1" applyFill="1" applyBorder="1" applyAlignment="1" applyProtection="1">
      <alignment horizontal="center"/>
    </xf>
    <xf numFmtId="187" fontId="3" fillId="0" borderId="1" xfId="0" applyNumberFormat="1" applyFont="1" applyBorder="1" applyProtection="1"/>
    <xf numFmtId="188" fontId="3" fillId="0" borderId="1" xfId="0" applyNumberFormat="1" applyFont="1" applyBorder="1" applyProtection="1"/>
    <xf numFmtId="0" fontId="3" fillId="0" borderId="1" xfId="0" applyFont="1" applyBorder="1"/>
    <xf numFmtId="0" fontId="3" fillId="0" borderId="1" xfId="0" applyFont="1" applyBorder="1" applyProtection="1"/>
    <xf numFmtId="188" fontId="3" fillId="0" borderId="1" xfId="0" applyNumberFormat="1" applyFont="1" applyBorder="1" applyAlignment="1" applyProtection="1">
      <alignment horizontal="right"/>
    </xf>
    <xf numFmtId="188" fontId="4" fillId="2" borderId="1" xfId="0" applyNumberFormat="1" applyFont="1" applyFill="1" applyBorder="1" applyProtection="1"/>
    <xf numFmtId="0" fontId="3" fillId="4" borderId="1" xfId="0" applyFont="1" applyFill="1" applyBorder="1" applyAlignment="1">
      <alignment horizontal="center"/>
    </xf>
    <xf numFmtId="2" fontId="3" fillId="0" borderId="1" xfId="0" applyNumberFormat="1" applyFont="1" applyBorder="1" applyProtection="1"/>
    <xf numFmtId="2" fontId="3" fillId="0" borderId="1" xfId="0" applyNumberFormat="1" applyFont="1" applyBorder="1"/>
    <xf numFmtId="190" fontId="3" fillId="0" borderId="1" xfId="0" applyNumberFormat="1" applyFont="1" applyBorder="1" applyProtection="1"/>
    <xf numFmtId="0" fontId="3" fillId="0" borderId="0" xfId="0" applyFont="1" applyAlignment="1">
      <alignment horizontal="center"/>
    </xf>
    <xf numFmtId="189" fontId="3" fillId="0" borderId="1" xfId="0" applyNumberFormat="1" applyFont="1" applyBorder="1" applyProtection="1"/>
    <xf numFmtId="188" fontId="6" fillId="5" borderId="1" xfId="0" applyNumberFormat="1" applyFont="1" applyFill="1" applyBorder="1" applyProtection="1"/>
    <xf numFmtId="188" fontId="3" fillId="0" borderId="0" xfId="0" applyNumberFormat="1" applyFont="1"/>
    <xf numFmtId="0" fontId="3" fillId="0" borderId="0" xfId="0" applyFont="1" applyBorder="1"/>
    <xf numFmtId="187" fontId="3" fillId="0" borderId="1" xfId="0" applyNumberFormat="1" applyFont="1" applyFill="1" applyBorder="1" applyProtection="1"/>
    <xf numFmtId="188" fontId="3" fillId="0" borderId="1" xfId="0" applyNumberFormat="1" applyFont="1" applyFill="1" applyBorder="1" applyProtection="1"/>
    <xf numFmtId="0" fontId="3" fillId="0" borderId="1" xfId="0" applyFont="1" applyFill="1" applyBorder="1"/>
    <xf numFmtId="188" fontId="4" fillId="0" borderId="1" xfId="0" applyNumberFormat="1" applyFont="1" applyFill="1" applyBorder="1" applyProtection="1"/>
    <xf numFmtId="187" fontId="3" fillId="0" borderId="1" xfId="0" applyNumberFormat="1" applyFont="1" applyFill="1" applyBorder="1" applyAlignment="1" applyProtection="1"/>
    <xf numFmtId="0" fontId="3" fillId="0" borderId="5" xfId="0" applyFont="1" applyFill="1" applyBorder="1"/>
    <xf numFmtId="0" fontId="3" fillId="0" borderId="5" xfId="0" applyFont="1" applyBorder="1"/>
    <xf numFmtId="187" fontId="3" fillId="2" borderId="3" xfId="0" applyNumberFormat="1" applyFont="1" applyFill="1" applyBorder="1" applyAlignment="1" applyProtection="1">
      <alignment horizontal="center"/>
    </xf>
    <xf numFmtId="0" fontId="3" fillId="0" borderId="2" xfId="0" applyFont="1" applyBorder="1"/>
    <xf numFmtId="188" fontId="3" fillId="0" borderId="3" xfId="0" applyNumberFormat="1" applyFont="1" applyBorder="1" applyProtection="1"/>
    <xf numFmtId="0" fontId="3" fillId="0" borderId="4" xfId="0" applyFont="1" applyBorder="1"/>
    <xf numFmtId="187" fontId="3" fillId="2" borderId="2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87" fontId="7" fillId="0" borderId="1" xfId="0" applyNumberFormat="1" applyFont="1" applyBorder="1" applyAlignment="1" applyProtection="1">
      <alignment horizontal="left" vertical="center"/>
    </xf>
    <xf numFmtId="188" fontId="7" fillId="0" borderId="1" xfId="0" applyNumberFormat="1" applyFont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188" fontId="8" fillId="2" borderId="1" xfId="0" applyNumberFormat="1" applyFont="1" applyFill="1" applyBorder="1" applyAlignment="1" applyProtection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8" fontId="7" fillId="0" borderId="0" xfId="0" applyNumberFormat="1" applyFont="1" applyAlignment="1" applyProtection="1">
      <alignment horizontal="left" vertical="center"/>
    </xf>
    <xf numFmtId="0" fontId="7" fillId="0" borderId="1" xfId="0" applyFont="1" applyBorder="1" applyAlignment="1">
      <alignment horizontal="right" vertical="center"/>
    </xf>
    <xf numFmtId="187" fontId="3" fillId="2" borderId="4" xfId="0" applyNumberFormat="1" applyFont="1" applyFill="1" applyBorder="1" applyAlignment="1" applyProtection="1">
      <alignment horizontal="center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88" fontId="4" fillId="2" borderId="0" xfId="0" applyNumberFormat="1" applyFont="1" applyFill="1" applyBorder="1" applyProtection="1"/>
    <xf numFmtId="187" fontId="3" fillId="0" borderId="2" xfId="0" applyNumberFormat="1" applyFont="1" applyBorder="1" applyProtection="1"/>
    <xf numFmtId="187" fontId="7" fillId="0" borderId="2" xfId="0" applyNumberFormat="1" applyFont="1" applyBorder="1" applyAlignment="1" applyProtection="1">
      <alignment horizontal="left" vertical="center"/>
    </xf>
    <xf numFmtId="188" fontId="7" fillId="0" borderId="3" xfId="0" applyNumberFormat="1" applyFont="1" applyBorder="1" applyAlignment="1" applyProtection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3" xfId="0" applyFont="1" applyBorder="1"/>
    <xf numFmtId="187" fontId="5" fillId="5" borderId="2" xfId="0" applyNumberFormat="1" applyFont="1" applyFill="1" applyBorder="1" applyAlignment="1" applyProtection="1">
      <alignment horizontal="center"/>
    </xf>
    <xf numFmtId="187" fontId="5" fillId="5" borderId="3" xfId="0" applyNumberFormat="1" applyFont="1" applyFill="1" applyBorder="1" applyAlignment="1" applyProtection="1">
      <alignment horizontal="center"/>
    </xf>
    <xf numFmtId="187" fontId="5" fillId="5" borderId="4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187" fontId="3" fillId="2" borderId="2" xfId="0" applyNumberFormat="1" applyFont="1" applyFill="1" applyBorder="1" applyAlignment="1" applyProtection="1">
      <alignment horizontal="center"/>
    </xf>
    <xf numFmtId="187" fontId="3" fillId="2" borderId="3" xfId="0" applyNumberFormat="1" applyFont="1" applyFill="1" applyBorder="1" applyAlignment="1" applyProtection="1">
      <alignment horizontal="center"/>
    </xf>
    <xf numFmtId="187" fontId="3" fillId="2" borderId="4" xfId="0" applyNumberFormat="1" applyFont="1" applyFill="1" applyBorder="1" applyAlignment="1" applyProtection="1">
      <alignment horizontal="center"/>
    </xf>
    <xf numFmtId="187" fontId="7" fillId="2" borderId="2" xfId="0" applyNumberFormat="1" applyFont="1" applyFill="1" applyBorder="1" applyAlignment="1" applyProtection="1">
      <alignment horizontal="left" vertical="center"/>
    </xf>
    <xf numFmtId="187" fontId="7" fillId="2" borderId="3" xfId="0" applyNumberFormat="1" applyFont="1" applyFill="1" applyBorder="1" applyAlignment="1" applyProtection="1">
      <alignment horizontal="left" vertical="center"/>
    </xf>
    <xf numFmtId="187" fontId="7" fillId="2" borderId="4" xfId="0" applyNumberFormat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2"/>
  <sheetViews>
    <sheetView workbookViewId="0">
      <selection activeCell="C71" sqref="C71"/>
    </sheetView>
  </sheetViews>
  <sheetFormatPr defaultColWidth="9.77734375" defaultRowHeight="27.75"/>
  <cols>
    <col min="1" max="1" width="9.33203125" style="16" customWidth="1"/>
    <col min="2" max="2" width="8.5546875" style="16" customWidth="1"/>
    <col min="3" max="3" width="40.21875" style="16" customWidth="1"/>
    <col min="4" max="4" width="9.5546875" style="16" customWidth="1"/>
    <col min="5" max="5" width="8.6640625" style="16" customWidth="1"/>
    <col min="6" max="8" width="9.77734375" style="16"/>
    <col min="9" max="9" width="12.77734375" style="16" customWidth="1"/>
    <col min="10" max="16384" width="9.77734375" style="16"/>
  </cols>
  <sheetData>
    <row r="1" spans="1:5">
      <c r="A1" s="73" t="s">
        <v>85</v>
      </c>
      <c r="B1" s="73"/>
      <c r="C1" s="73"/>
      <c r="D1" s="73"/>
    </row>
    <row r="2" spans="1:5">
      <c r="A2" s="73" t="s">
        <v>86</v>
      </c>
      <c r="B2" s="73"/>
      <c r="C2" s="73"/>
      <c r="D2" s="73"/>
    </row>
    <row r="3" spans="1:5">
      <c r="A3" s="73" t="s">
        <v>317</v>
      </c>
      <c r="B3" s="73"/>
      <c r="C3" s="73"/>
      <c r="D3" s="73"/>
    </row>
    <row r="4" spans="1:5" ht="12.75" customHeight="1">
      <c r="A4" s="17"/>
      <c r="B4" s="17"/>
      <c r="C4" s="17"/>
      <c r="D4" s="17"/>
    </row>
    <row r="5" spans="1:5">
      <c r="A5" s="19" t="s">
        <v>58</v>
      </c>
      <c r="B5" s="19" t="s">
        <v>59</v>
      </c>
      <c r="C5" s="19" t="s">
        <v>88</v>
      </c>
      <c r="D5" s="19" t="s">
        <v>89</v>
      </c>
      <c r="E5" s="26" t="s">
        <v>361</v>
      </c>
    </row>
    <row r="6" spans="1:5">
      <c r="A6" s="20"/>
      <c r="B6" s="21"/>
      <c r="C6" s="22"/>
      <c r="D6" s="21"/>
      <c r="E6" s="22"/>
    </row>
    <row r="7" spans="1:5">
      <c r="A7" s="20" t="s">
        <v>483</v>
      </c>
      <c r="B7" s="21">
        <v>400272</v>
      </c>
      <c r="C7" s="22" t="s">
        <v>110</v>
      </c>
      <c r="D7" s="21">
        <v>1500</v>
      </c>
      <c r="E7" s="22"/>
    </row>
    <row r="8" spans="1:5">
      <c r="A8" s="20"/>
      <c r="B8" s="21"/>
      <c r="C8" s="22" t="s">
        <v>111</v>
      </c>
      <c r="D8" s="21">
        <v>180</v>
      </c>
      <c r="E8" s="22"/>
    </row>
    <row r="9" spans="1:5">
      <c r="A9" s="20"/>
      <c r="B9" s="21"/>
      <c r="C9" s="22" t="s">
        <v>112</v>
      </c>
      <c r="D9" s="21">
        <v>160</v>
      </c>
      <c r="E9" s="22"/>
    </row>
    <row r="10" spans="1:5">
      <c r="A10" s="20"/>
      <c r="B10" s="21"/>
      <c r="C10" s="22" t="s">
        <v>113</v>
      </c>
      <c r="D10" s="21">
        <v>660</v>
      </c>
      <c r="E10" s="22"/>
    </row>
    <row r="11" spans="1:5">
      <c r="A11" s="20"/>
      <c r="B11" s="21"/>
      <c r="C11" s="22" t="s">
        <v>114</v>
      </c>
      <c r="D11" s="21">
        <v>360</v>
      </c>
      <c r="E11" s="22"/>
    </row>
    <row r="12" spans="1:5">
      <c r="A12" s="20"/>
      <c r="B12" s="21"/>
      <c r="C12" s="22" t="s">
        <v>115</v>
      </c>
      <c r="D12" s="21">
        <v>320</v>
      </c>
      <c r="E12" s="22"/>
    </row>
    <row r="13" spans="1:5">
      <c r="A13" s="20"/>
      <c r="B13" s="21"/>
      <c r="C13" s="22" t="s">
        <v>116</v>
      </c>
      <c r="D13" s="23">
        <v>150</v>
      </c>
      <c r="E13" s="22"/>
    </row>
    <row r="14" spans="1:5">
      <c r="A14" s="20"/>
      <c r="B14" s="21"/>
      <c r="C14" s="22" t="s">
        <v>117</v>
      </c>
      <c r="D14" s="23">
        <v>450</v>
      </c>
      <c r="E14" s="22"/>
    </row>
    <row r="15" spans="1:5">
      <c r="A15" s="20"/>
      <c r="B15" s="21"/>
      <c r="C15" s="61" t="s">
        <v>385</v>
      </c>
      <c r="D15" s="23">
        <v>3532.71</v>
      </c>
      <c r="E15" s="22"/>
    </row>
    <row r="16" spans="1:5">
      <c r="A16" s="20"/>
      <c r="B16" s="21"/>
      <c r="C16" s="61" t="s">
        <v>413</v>
      </c>
      <c r="D16" s="27">
        <v>247.29</v>
      </c>
      <c r="E16" s="22"/>
    </row>
    <row r="17" spans="1:6">
      <c r="A17" s="20"/>
      <c r="B17" s="21"/>
      <c r="C17" s="61" t="s">
        <v>489</v>
      </c>
      <c r="D17" s="27"/>
      <c r="E17" s="22">
        <v>3780</v>
      </c>
      <c r="F17" s="33"/>
    </row>
    <row r="18" spans="1:6">
      <c r="A18" s="20"/>
      <c r="B18" s="21"/>
      <c r="C18" s="28" t="s">
        <v>524</v>
      </c>
      <c r="D18" s="23"/>
      <c r="E18" s="22"/>
    </row>
    <row r="19" spans="1:6">
      <c r="A19" s="20" t="s">
        <v>477</v>
      </c>
      <c r="B19" s="21"/>
      <c r="C19" s="22" t="s">
        <v>490</v>
      </c>
      <c r="D19" s="21">
        <v>2900</v>
      </c>
      <c r="E19" s="22"/>
    </row>
    <row r="20" spans="1:6">
      <c r="A20" s="20"/>
      <c r="B20" s="21"/>
      <c r="C20" s="22" t="s">
        <v>407</v>
      </c>
      <c r="D20" s="21"/>
      <c r="E20" s="22"/>
    </row>
    <row r="21" spans="1:6">
      <c r="A21" s="20" t="s">
        <v>484</v>
      </c>
      <c r="B21" s="21"/>
      <c r="C21" s="22" t="s">
        <v>108</v>
      </c>
      <c r="D21" s="21">
        <v>850</v>
      </c>
      <c r="E21" s="22"/>
    </row>
    <row r="22" spans="1:6">
      <c r="A22" s="20"/>
      <c r="B22" s="21"/>
      <c r="C22" s="22" t="s">
        <v>109</v>
      </c>
      <c r="D22" s="21">
        <v>200</v>
      </c>
      <c r="E22" s="22"/>
    </row>
    <row r="23" spans="1:6">
      <c r="A23" s="20"/>
      <c r="B23" s="21"/>
      <c r="C23" s="22" t="s">
        <v>344</v>
      </c>
      <c r="D23" s="21">
        <v>300</v>
      </c>
      <c r="E23" s="22"/>
    </row>
    <row r="24" spans="1:6">
      <c r="A24" s="20" t="s">
        <v>343</v>
      </c>
      <c r="B24" s="21"/>
      <c r="C24" s="22"/>
      <c r="D24" s="21"/>
      <c r="E24" s="22"/>
    </row>
    <row r="25" spans="1:6">
      <c r="A25" s="20"/>
      <c r="B25" s="21"/>
      <c r="C25" s="61" t="s">
        <v>385</v>
      </c>
      <c r="D25" s="21">
        <v>1261.68</v>
      </c>
      <c r="E25" s="22"/>
    </row>
    <row r="26" spans="1:6">
      <c r="A26" s="20"/>
      <c r="B26" s="21"/>
      <c r="C26" s="61" t="s">
        <v>491</v>
      </c>
      <c r="D26" s="21">
        <v>88.32</v>
      </c>
      <c r="E26" s="22"/>
    </row>
    <row r="27" spans="1:6">
      <c r="A27" s="20"/>
      <c r="B27" s="21"/>
      <c r="C27" s="61" t="s">
        <v>384</v>
      </c>
      <c r="D27" s="21"/>
      <c r="E27" s="22">
        <v>1350</v>
      </c>
      <c r="F27" s="33"/>
    </row>
    <row r="28" spans="1:6">
      <c r="A28" s="20"/>
      <c r="B28" s="21"/>
      <c r="C28" s="22" t="s">
        <v>524</v>
      </c>
      <c r="D28" s="21"/>
      <c r="E28" s="22"/>
      <c r="F28" s="33"/>
    </row>
    <row r="29" spans="1:6">
      <c r="A29" s="20"/>
      <c r="B29" s="21"/>
      <c r="C29" s="22" t="s">
        <v>220</v>
      </c>
      <c r="D29" s="21"/>
      <c r="E29" s="22"/>
    </row>
    <row r="30" spans="1:6">
      <c r="A30" s="20"/>
      <c r="B30" s="21"/>
      <c r="C30" s="22" t="s">
        <v>220</v>
      </c>
      <c r="D30" s="23"/>
      <c r="E30" s="22"/>
    </row>
    <row r="31" spans="1:6">
      <c r="A31" s="20" t="s">
        <v>487</v>
      </c>
      <c r="B31" s="21"/>
      <c r="C31" s="22" t="s">
        <v>101</v>
      </c>
      <c r="D31" s="21">
        <v>680</v>
      </c>
      <c r="E31" s="22"/>
    </row>
    <row r="32" spans="1:6">
      <c r="A32" s="20"/>
      <c r="B32" s="21"/>
      <c r="C32" s="22" t="s">
        <v>100</v>
      </c>
      <c r="D32" s="23">
        <v>490</v>
      </c>
      <c r="E32" s="22"/>
    </row>
    <row r="33" spans="1:6">
      <c r="A33" s="20"/>
      <c r="B33" s="21"/>
      <c r="C33" s="22" t="s">
        <v>99</v>
      </c>
      <c r="D33" s="23">
        <v>580</v>
      </c>
      <c r="E33" s="22"/>
    </row>
    <row r="34" spans="1:6">
      <c r="A34" s="20"/>
      <c r="B34" s="21"/>
      <c r="C34" s="22" t="s">
        <v>102</v>
      </c>
      <c r="D34" s="23">
        <v>530</v>
      </c>
      <c r="E34" s="22"/>
    </row>
    <row r="35" spans="1:6">
      <c r="A35" s="20"/>
      <c r="B35" s="21"/>
      <c r="C35" s="22" t="s">
        <v>103</v>
      </c>
      <c r="D35" s="21">
        <v>250</v>
      </c>
      <c r="E35" s="22"/>
    </row>
    <row r="36" spans="1:6">
      <c r="A36" s="20"/>
      <c r="B36" s="21"/>
      <c r="C36" s="22" t="s">
        <v>104</v>
      </c>
      <c r="D36" s="21">
        <v>520</v>
      </c>
      <c r="E36" s="22"/>
    </row>
    <row r="37" spans="1:6">
      <c r="A37" s="20"/>
      <c r="B37" s="21"/>
      <c r="C37" s="22" t="s">
        <v>105</v>
      </c>
      <c r="D37" s="21">
        <v>350</v>
      </c>
      <c r="E37" s="22"/>
    </row>
    <row r="38" spans="1:6">
      <c r="A38" s="20"/>
      <c r="B38" s="21"/>
      <c r="C38" s="22" t="s">
        <v>106</v>
      </c>
      <c r="D38" s="21">
        <v>750</v>
      </c>
      <c r="E38" s="22"/>
    </row>
    <row r="39" spans="1:6">
      <c r="A39" s="20"/>
      <c r="B39" s="21"/>
      <c r="C39" s="22" t="s">
        <v>107</v>
      </c>
      <c r="D39" s="21">
        <v>600</v>
      </c>
      <c r="E39" s="22"/>
    </row>
    <row r="40" spans="1:6">
      <c r="A40" s="20"/>
      <c r="B40" s="21"/>
      <c r="C40" s="22" t="s">
        <v>385</v>
      </c>
      <c r="D40" s="21">
        <v>4439.25</v>
      </c>
      <c r="E40" s="22"/>
    </row>
    <row r="41" spans="1:6">
      <c r="A41" s="20"/>
      <c r="B41" s="21"/>
      <c r="C41" s="22" t="s">
        <v>442</v>
      </c>
      <c r="D41" s="21">
        <v>310.75</v>
      </c>
      <c r="E41" s="22"/>
    </row>
    <row r="42" spans="1:6">
      <c r="A42" s="20"/>
      <c r="B42" s="21"/>
      <c r="C42" s="22" t="s">
        <v>414</v>
      </c>
      <c r="D42" s="21"/>
      <c r="E42" s="22">
        <v>4750</v>
      </c>
      <c r="F42" s="33"/>
    </row>
    <row r="43" spans="1:6">
      <c r="A43" s="20"/>
      <c r="B43" s="21"/>
      <c r="C43" s="22" t="s">
        <v>524</v>
      </c>
      <c r="D43" s="21"/>
      <c r="E43" s="22"/>
      <c r="F43" s="33"/>
    </row>
    <row r="44" spans="1:6">
      <c r="A44" s="20" t="s">
        <v>485</v>
      </c>
      <c r="B44" s="21">
        <v>428434</v>
      </c>
      <c r="C44" s="22" t="s">
        <v>118</v>
      </c>
      <c r="D44" s="21">
        <v>4200</v>
      </c>
      <c r="E44" s="22"/>
      <c r="F44" s="16" t="s">
        <v>220</v>
      </c>
    </row>
    <row r="45" spans="1:6">
      <c r="A45" s="20"/>
      <c r="B45" s="21"/>
      <c r="C45" s="61" t="s">
        <v>382</v>
      </c>
      <c r="D45" s="21">
        <v>3925.23</v>
      </c>
      <c r="E45" s="22"/>
    </row>
    <row r="46" spans="1:6">
      <c r="A46" s="20"/>
      <c r="B46" s="21"/>
      <c r="C46" s="61" t="s">
        <v>418</v>
      </c>
      <c r="D46" s="21">
        <v>274.77</v>
      </c>
      <c r="E46" s="22"/>
    </row>
    <row r="47" spans="1:6">
      <c r="A47" s="20"/>
      <c r="B47" s="21"/>
      <c r="C47" s="61" t="s">
        <v>384</v>
      </c>
      <c r="D47" s="21"/>
      <c r="E47" s="22">
        <v>4200</v>
      </c>
    </row>
    <row r="48" spans="1:6">
      <c r="A48" s="20"/>
      <c r="B48" s="21"/>
      <c r="C48" s="22" t="s">
        <v>524</v>
      </c>
      <c r="D48" s="21"/>
      <c r="E48" s="22"/>
    </row>
    <row r="49" spans="1:6">
      <c r="A49" s="20" t="s">
        <v>486</v>
      </c>
      <c r="B49" s="21">
        <v>416646</v>
      </c>
      <c r="C49" s="22" t="s">
        <v>357</v>
      </c>
      <c r="D49" s="21">
        <v>1200</v>
      </c>
      <c r="E49" s="22"/>
    </row>
    <row r="50" spans="1:6">
      <c r="A50" s="20"/>
      <c r="B50" s="21"/>
      <c r="C50" s="22" t="s">
        <v>119</v>
      </c>
      <c r="D50" s="23">
        <v>200</v>
      </c>
      <c r="E50" s="22"/>
    </row>
    <row r="51" spans="1:6">
      <c r="A51" s="20"/>
      <c r="B51" s="21"/>
      <c r="C51" s="22" t="s">
        <v>120</v>
      </c>
      <c r="D51" s="21">
        <v>280</v>
      </c>
      <c r="E51" s="22"/>
    </row>
    <row r="52" spans="1:6">
      <c r="A52" s="20"/>
      <c r="B52" s="21"/>
      <c r="C52" s="22" t="s">
        <v>121</v>
      </c>
      <c r="D52" s="23">
        <v>220</v>
      </c>
      <c r="E52" s="22"/>
    </row>
    <row r="53" spans="1:6">
      <c r="A53" s="20"/>
      <c r="B53" s="21"/>
      <c r="C53" s="22" t="s">
        <v>122</v>
      </c>
      <c r="D53" s="23">
        <v>1850</v>
      </c>
      <c r="E53" s="22"/>
    </row>
    <row r="54" spans="1:6">
      <c r="A54" s="20"/>
      <c r="B54" s="21"/>
      <c r="C54" s="22" t="s">
        <v>123</v>
      </c>
      <c r="D54" s="23">
        <v>2100</v>
      </c>
      <c r="E54" s="22"/>
    </row>
    <row r="55" spans="1:6">
      <c r="A55" s="20"/>
      <c r="B55" s="21"/>
      <c r="C55" s="22" t="s">
        <v>124</v>
      </c>
      <c r="D55" s="21">
        <v>620</v>
      </c>
      <c r="E55" s="22"/>
    </row>
    <row r="56" spans="1:6">
      <c r="A56" s="20"/>
      <c r="B56" s="21"/>
      <c r="C56" s="22" t="s">
        <v>125</v>
      </c>
      <c r="D56" s="21">
        <v>560</v>
      </c>
      <c r="E56" s="22"/>
    </row>
    <row r="57" spans="1:6">
      <c r="A57" s="20"/>
      <c r="B57" s="21"/>
      <c r="C57" s="22" t="s">
        <v>126</v>
      </c>
      <c r="D57" s="21">
        <v>250</v>
      </c>
      <c r="E57" s="22"/>
    </row>
    <row r="58" spans="1:6">
      <c r="A58" s="20"/>
      <c r="B58" s="21"/>
      <c r="C58" s="22" t="s">
        <v>127</v>
      </c>
      <c r="D58" s="21">
        <v>600</v>
      </c>
      <c r="E58" s="22"/>
    </row>
    <row r="59" spans="1:6">
      <c r="A59" s="20"/>
      <c r="B59" s="21"/>
      <c r="C59" s="61" t="s">
        <v>385</v>
      </c>
      <c r="D59" s="21">
        <v>7364.49</v>
      </c>
      <c r="E59" s="22"/>
    </row>
    <row r="60" spans="1:6">
      <c r="A60" s="20"/>
      <c r="B60" s="21"/>
      <c r="C60" s="61" t="s">
        <v>442</v>
      </c>
      <c r="D60" s="21">
        <v>515.51</v>
      </c>
      <c r="E60" s="22"/>
    </row>
    <row r="61" spans="1:6">
      <c r="A61" s="20"/>
      <c r="B61" s="21"/>
      <c r="C61" s="61" t="s">
        <v>492</v>
      </c>
      <c r="D61" s="21"/>
      <c r="E61" s="22">
        <v>7880</v>
      </c>
      <c r="F61" s="33"/>
    </row>
    <row r="62" spans="1:6">
      <c r="A62" s="20"/>
      <c r="B62" s="21"/>
      <c r="C62" s="22" t="s">
        <v>524</v>
      </c>
      <c r="D62" s="21"/>
      <c r="E62" s="22"/>
    </row>
    <row r="63" spans="1:6">
      <c r="A63" s="20" t="s">
        <v>488</v>
      </c>
      <c r="B63" s="21">
        <v>428473</v>
      </c>
      <c r="C63" s="22" t="s">
        <v>128</v>
      </c>
      <c r="D63" s="21">
        <v>1100</v>
      </c>
      <c r="E63" s="22"/>
    </row>
    <row r="64" spans="1:6">
      <c r="A64" s="20"/>
      <c r="B64" s="21"/>
      <c r="C64" s="22" t="s">
        <v>129</v>
      </c>
      <c r="D64" s="21">
        <v>280</v>
      </c>
      <c r="E64" s="22"/>
    </row>
    <row r="65" spans="1:6">
      <c r="A65" s="20"/>
      <c r="B65" s="21"/>
      <c r="C65" s="22" t="s">
        <v>358</v>
      </c>
      <c r="D65" s="21">
        <v>250</v>
      </c>
      <c r="E65" s="22"/>
    </row>
    <row r="66" spans="1:6">
      <c r="A66" s="20"/>
      <c r="B66" s="21"/>
      <c r="C66" s="61" t="s">
        <v>385</v>
      </c>
      <c r="D66" s="23">
        <v>1523.36</v>
      </c>
      <c r="E66" s="22"/>
    </row>
    <row r="67" spans="1:6">
      <c r="A67" s="20"/>
      <c r="B67" s="21"/>
      <c r="C67" s="61" t="s">
        <v>493</v>
      </c>
      <c r="D67" s="23">
        <v>106.64</v>
      </c>
      <c r="E67" s="22"/>
    </row>
    <row r="68" spans="1:6">
      <c r="A68" s="20"/>
      <c r="B68" s="21"/>
      <c r="C68" s="61" t="s">
        <v>388</v>
      </c>
      <c r="D68" s="23"/>
      <c r="E68" s="22">
        <v>1630</v>
      </c>
      <c r="F68" s="33"/>
    </row>
    <row r="69" spans="1:6">
      <c r="A69" s="20"/>
      <c r="B69" s="21"/>
      <c r="C69" s="22" t="s">
        <v>524</v>
      </c>
      <c r="D69" s="23"/>
      <c r="E69" s="22"/>
    </row>
    <row r="70" spans="1:6">
      <c r="A70" s="20"/>
      <c r="B70" s="21"/>
      <c r="C70" s="22" t="s">
        <v>494</v>
      </c>
      <c r="D70" s="24"/>
      <c r="E70" s="22"/>
    </row>
    <row r="71" spans="1:6">
      <c r="A71" s="20"/>
      <c r="B71" s="21"/>
      <c r="C71" s="22" t="s">
        <v>605</v>
      </c>
      <c r="D71" s="24"/>
      <c r="E71" s="22"/>
      <c r="F71" s="33"/>
    </row>
    <row r="72" spans="1:6">
      <c r="A72" s="70" t="s">
        <v>495</v>
      </c>
      <c r="B72" s="71"/>
      <c r="C72" s="72"/>
      <c r="E72" s="32">
        <f>23590</f>
        <v>23590</v>
      </c>
    </row>
    <row r="73" spans="1:6">
      <c r="B73" s="18"/>
    </row>
    <row r="74" spans="1:6">
      <c r="B74" s="18"/>
    </row>
    <row r="75" spans="1:6">
      <c r="B75" s="18"/>
    </row>
    <row r="76" spans="1:6">
      <c r="B76" s="18"/>
    </row>
    <row r="77" spans="1:6">
      <c r="B77" s="18"/>
    </row>
    <row r="78" spans="1:6">
      <c r="B78" s="18"/>
    </row>
    <row r="79" spans="1:6">
      <c r="B79" s="18"/>
    </row>
    <row r="80" spans="1:6">
      <c r="B80" s="18"/>
    </row>
    <row r="81" spans="2:2">
      <c r="B81" s="18"/>
    </row>
    <row r="82" spans="2:2">
      <c r="B82" s="18"/>
    </row>
    <row r="83" spans="2:2">
      <c r="B83" s="18"/>
    </row>
    <row r="84" spans="2:2">
      <c r="B84" s="18"/>
    </row>
    <row r="85" spans="2:2">
      <c r="B85" s="18"/>
    </row>
    <row r="86" spans="2:2">
      <c r="B86" s="18"/>
    </row>
    <row r="87" spans="2:2">
      <c r="B87" s="18"/>
    </row>
    <row r="88" spans="2:2">
      <c r="B88" s="18"/>
    </row>
    <row r="89" spans="2:2">
      <c r="B89" s="18"/>
    </row>
    <row r="90" spans="2:2">
      <c r="B90" s="18"/>
    </row>
    <row r="91" spans="2:2">
      <c r="B91" s="18"/>
    </row>
    <row r="92" spans="2:2">
      <c r="B92" s="18"/>
    </row>
  </sheetData>
  <mergeCells count="4">
    <mergeCell ref="A72:C72"/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syncVertical="1" syncRef="A10" transitionEvaluation="1"/>
  <dimension ref="A1:D114"/>
  <sheetViews>
    <sheetView showGridLines="0" topLeftCell="A10" workbookViewId="0">
      <selection activeCell="E8" sqref="E8"/>
    </sheetView>
  </sheetViews>
  <sheetFormatPr defaultColWidth="9.77734375" defaultRowHeight="15.75"/>
  <cols>
    <col min="1" max="1" width="10.88671875" customWidth="1"/>
    <col min="2" max="2" width="7.88671875" customWidth="1"/>
    <col min="3" max="3" width="48.77734375" customWidth="1"/>
    <col min="9" max="9" width="12.77734375" customWidth="1"/>
  </cols>
  <sheetData>
    <row r="1" spans="1:4">
      <c r="A1" s="2" t="s">
        <v>98</v>
      </c>
      <c r="B1" s="2"/>
      <c r="C1" s="2"/>
      <c r="D1" s="2"/>
    </row>
    <row r="2" spans="1:4">
      <c r="A2" s="2" t="s">
        <v>0</v>
      </c>
      <c r="B2" s="2"/>
      <c r="C2" s="2"/>
      <c r="D2" s="2"/>
    </row>
    <row r="3" spans="1:4">
      <c r="A3" s="2" t="s">
        <v>1</v>
      </c>
      <c r="B3" s="2"/>
      <c r="C3" s="2"/>
      <c r="D3" s="2"/>
    </row>
    <row r="4" spans="1:4">
      <c r="A4" s="3"/>
      <c r="B4" s="3"/>
      <c r="C4" s="3"/>
      <c r="D4" s="3"/>
    </row>
    <row r="5" spans="1:4">
      <c r="A5" s="4" t="s">
        <v>58</v>
      </c>
      <c r="B5" s="4" t="s">
        <v>59</v>
      </c>
      <c r="C5" s="4" t="s">
        <v>60</v>
      </c>
      <c r="D5" s="4" t="s">
        <v>61</v>
      </c>
    </row>
    <row r="6" spans="1:4">
      <c r="A6" s="5">
        <f>DATE(37,2,16)</f>
        <v>13562</v>
      </c>
      <c r="B6" s="6">
        <v>65830</v>
      </c>
      <c r="C6" s="2" t="s">
        <v>76</v>
      </c>
      <c r="D6" s="6">
        <v>3256</v>
      </c>
    </row>
    <row r="7" spans="1:4">
      <c r="A7" s="5">
        <f>DATE(37,5,6)</f>
        <v>13641</v>
      </c>
      <c r="B7" s="6">
        <v>70000</v>
      </c>
      <c r="C7" s="2" t="s">
        <v>47</v>
      </c>
      <c r="D7" s="6">
        <v>1711</v>
      </c>
    </row>
    <row r="8" spans="1:4">
      <c r="A8" s="5">
        <f>DATE(37,8,20)</f>
        <v>13747</v>
      </c>
      <c r="B8" s="6">
        <v>75000</v>
      </c>
      <c r="C8" s="2" t="s">
        <v>46</v>
      </c>
      <c r="D8" s="6">
        <v>1639</v>
      </c>
    </row>
    <row r="9" spans="1:4">
      <c r="A9" s="5">
        <f>DATE(37,12,2)</f>
        <v>13851</v>
      </c>
      <c r="B9" s="6">
        <v>81268</v>
      </c>
      <c r="C9" s="2" t="s">
        <v>45</v>
      </c>
      <c r="D9" s="6">
        <v>547</v>
      </c>
    </row>
    <row r="10" spans="1:4">
      <c r="A10" s="5">
        <f>DATE(38,1,7)</f>
        <v>13887</v>
      </c>
      <c r="B10" s="6">
        <v>83100</v>
      </c>
      <c r="C10" s="2" t="s">
        <v>44</v>
      </c>
      <c r="D10" s="6">
        <v>220</v>
      </c>
    </row>
    <row r="11" spans="1:4">
      <c r="A11" s="5">
        <f>DATE(38,1,14)</f>
        <v>13894</v>
      </c>
      <c r="B11" s="6">
        <v>83400</v>
      </c>
      <c r="C11" s="2" t="s">
        <v>43</v>
      </c>
      <c r="D11" s="6">
        <v>3153</v>
      </c>
    </row>
    <row r="12" spans="1:4">
      <c r="A12" s="5">
        <f>DATE(38,2,6)</f>
        <v>13917</v>
      </c>
      <c r="B12" s="6">
        <v>84450</v>
      </c>
      <c r="C12" s="2" t="s">
        <v>75</v>
      </c>
      <c r="D12" s="6">
        <v>320</v>
      </c>
    </row>
    <row r="13" spans="1:4">
      <c r="A13" s="5">
        <f>DATE(38,3,30)</f>
        <v>13969</v>
      </c>
      <c r="B13" s="6">
        <v>87250</v>
      </c>
      <c r="C13" s="2" t="s">
        <v>42</v>
      </c>
      <c r="D13" s="7">
        <v>586</v>
      </c>
    </row>
    <row r="14" spans="1:4">
      <c r="A14" s="5">
        <f>DATE(38,5,5)</f>
        <v>14005</v>
      </c>
      <c r="B14" s="6">
        <v>90000</v>
      </c>
      <c r="C14" s="2" t="s">
        <v>41</v>
      </c>
      <c r="D14" s="7">
        <v>145</v>
      </c>
    </row>
    <row r="15" spans="1:4">
      <c r="A15" s="5">
        <f>DATE(38,8,7)</f>
        <v>14099</v>
      </c>
      <c r="B15" s="6">
        <v>95000</v>
      </c>
      <c r="C15" s="2" t="s">
        <v>40</v>
      </c>
      <c r="D15" s="7">
        <v>900</v>
      </c>
    </row>
    <row r="16" spans="1:4">
      <c r="A16" s="5">
        <f>DATE(38,10,3)</f>
        <v>14156</v>
      </c>
      <c r="B16" s="6">
        <v>99300</v>
      </c>
      <c r="C16" s="2" t="s">
        <v>39</v>
      </c>
      <c r="D16" s="6">
        <f>1507+200</f>
        <v>1707</v>
      </c>
    </row>
    <row r="17" spans="1:4">
      <c r="A17" s="5">
        <f>DATE(38,10,6)</f>
        <v>14159</v>
      </c>
      <c r="B17" s="6">
        <v>99500</v>
      </c>
      <c r="C17" s="2" t="s">
        <v>38</v>
      </c>
      <c r="D17" s="7">
        <v>106</v>
      </c>
    </row>
    <row r="18" spans="1:4">
      <c r="A18" s="5">
        <f>DATE(39,2,10)</f>
        <v>14286</v>
      </c>
      <c r="B18" s="6">
        <v>100000</v>
      </c>
      <c r="C18" s="2" t="s">
        <v>74</v>
      </c>
      <c r="D18" s="7">
        <v>305</v>
      </c>
    </row>
    <row r="19" spans="1:4">
      <c r="A19" s="5">
        <f>DATE(39,4,2)</f>
        <v>14337</v>
      </c>
      <c r="B19" s="6">
        <v>101000</v>
      </c>
      <c r="C19" s="2" t="s">
        <v>37</v>
      </c>
      <c r="D19" s="6">
        <v>1500</v>
      </c>
    </row>
    <row r="20" spans="1:4">
      <c r="A20" s="5">
        <f>DATE(39,6,8)</f>
        <v>14404</v>
      </c>
      <c r="B20" s="6">
        <v>115200</v>
      </c>
      <c r="C20" s="2" t="s">
        <v>36</v>
      </c>
      <c r="D20" s="6">
        <v>1866</v>
      </c>
    </row>
    <row r="21" spans="1:4">
      <c r="A21" s="5">
        <f>DATE(39,11,12)</f>
        <v>14561</v>
      </c>
      <c r="B21" s="6">
        <v>122000</v>
      </c>
      <c r="C21" s="2" t="s">
        <v>35</v>
      </c>
      <c r="D21" s="6">
        <v>350</v>
      </c>
    </row>
    <row r="22" spans="1:4">
      <c r="A22" s="5">
        <f>DATE(40,4,7)</f>
        <v>14708</v>
      </c>
      <c r="B22" s="6">
        <v>131500</v>
      </c>
      <c r="C22" s="2" t="s">
        <v>34</v>
      </c>
      <c r="D22" s="6">
        <v>485</v>
      </c>
    </row>
    <row r="23" spans="1:4">
      <c r="A23" s="5">
        <f>DATE(41,4,10)</f>
        <v>15076</v>
      </c>
      <c r="B23" s="6">
        <v>147500</v>
      </c>
      <c r="C23" s="2" t="s">
        <v>64</v>
      </c>
      <c r="D23" s="6">
        <v>150</v>
      </c>
    </row>
    <row r="24" spans="1:4">
      <c r="A24" s="5">
        <f>DATE(42,2,10)</f>
        <v>15382</v>
      </c>
      <c r="B24" s="6">
        <v>157000</v>
      </c>
      <c r="C24" s="2" t="s">
        <v>33</v>
      </c>
      <c r="D24" s="6">
        <v>485</v>
      </c>
    </row>
    <row r="25" spans="1:4">
      <c r="A25" s="5">
        <f>DATE(42,4,8)</f>
        <v>15439</v>
      </c>
      <c r="B25" s="6">
        <v>159009</v>
      </c>
      <c r="C25" s="2" t="s">
        <v>32</v>
      </c>
      <c r="D25" s="6">
        <v>4523</v>
      </c>
    </row>
    <row r="26" spans="1:4">
      <c r="A26" s="5">
        <f>DATE(42,9,25)</f>
        <v>15609</v>
      </c>
      <c r="B26" s="6">
        <v>167648</v>
      </c>
      <c r="C26" s="2" t="s">
        <v>31</v>
      </c>
      <c r="D26" s="6">
        <f>230+260+190+125+240+156+290+180+100</f>
        <v>1771</v>
      </c>
    </row>
    <row r="27" spans="1:4">
      <c r="A27" s="5">
        <f>DATE(42,11,10)</f>
        <v>15655</v>
      </c>
      <c r="B27" s="6">
        <v>169500</v>
      </c>
      <c r="C27" s="2" t="s">
        <v>30</v>
      </c>
      <c r="D27" s="6">
        <v>1150</v>
      </c>
    </row>
    <row r="28" spans="1:4">
      <c r="A28" s="5">
        <f>DATE(42,12,14)</f>
        <v>15689</v>
      </c>
      <c r="B28" s="6">
        <v>170500</v>
      </c>
      <c r="C28" s="2" t="s">
        <v>29</v>
      </c>
      <c r="D28" s="6">
        <f>280+150</f>
        <v>430</v>
      </c>
    </row>
    <row r="29" spans="1:4">
      <c r="A29" s="5">
        <f>DATE(43,2,27)</f>
        <v>15764</v>
      </c>
      <c r="B29" s="6">
        <v>175000</v>
      </c>
      <c r="C29" s="2" t="s">
        <v>28</v>
      </c>
      <c r="D29" s="7">
        <v>180</v>
      </c>
    </row>
    <row r="30" spans="1:4">
      <c r="A30" s="5">
        <f>DATE(43,3,24)</f>
        <v>15789</v>
      </c>
      <c r="B30" s="6">
        <v>178680</v>
      </c>
      <c r="C30" s="2" t="s">
        <v>27</v>
      </c>
      <c r="D30" s="6">
        <v>622</v>
      </c>
    </row>
    <row r="31" spans="1:4">
      <c r="A31" s="5">
        <f>DATE(43,3,25)</f>
        <v>15790</v>
      </c>
      <c r="B31" s="6">
        <v>178700</v>
      </c>
      <c r="C31" s="2" t="s">
        <v>26</v>
      </c>
      <c r="D31" s="7">
        <v>800</v>
      </c>
    </row>
    <row r="32" spans="1:4">
      <c r="A32" s="5">
        <f>DATE(43,4,25)</f>
        <v>15821</v>
      </c>
      <c r="B32" s="6">
        <v>180000</v>
      </c>
      <c r="C32" s="2" t="s">
        <v>18</v>
      </c>
      <c r="D32" s="7">
        <f>350+180</f>
        <v>530</v>
      </c>
    </row>
    <row r="33" spans="1:4">
      <c r="A33" s="5">
        <f>DATE(43,5,17)</f>
        <v>15843</v>
      </c>
      <c r="B33" s="6">
        <v>183500</v>
      </c>
      <c r="C33" s="2" t="s">
        <v>25</v>
      </c>
      <c r="D33" s="7">
        <v>150</v>
      </c>
    </row>
    <row r="34" spans="1:4">
      <c r="A34" s="5">
        <f>DATE(43,5,26)</f>
        <v>15852</v>
      </c>
      <c r="B34" s="6">
        <v>184000</v>
      </c>
      <c r="C34" s="2" t="s">
        <v>24</v>
      </c>
      <c r="D34" s="6">
        <v>7000</v>
      </c>
    </row>
    <row r="35" spans="1:4">
      <c r="A35" s="5">
        <f>DATE(43,8,5)</f>
        <v>15923</v>
      </c>
      <c r="B35" s="6">
        <v>186800</v>
      </c>
      <c r="C35" s="2" t="s">
        <v>23</v>
      </c>
      <c r="D35" s="6">
        <v>3000</v>
      </c>
    </row>
    <row r="36" spans="1:4">
      <c r="A36" s="5">
        <f>DATE(43,8,21)</f>
        <v>15939</v>
      </c>
      <c r="B36" s="6">
        <v>187900</v>
      </c>
      <c r="C36" s="2" t="s">
        <v>22</v>
      </c>
      <c r="D36" s="6">
        <v>1500</v>
      </c>
    </row>
    <row r="37" spans="1:4">
      <c r="A37" s="5">
        <f>DATE(43,9,30)</f>
        <v>15979</v>
      </c>
      <c r="B37" s="6">
        <v>187900</v>
      </c>
      <c r="C37" s="2" t="s">
        <v>21</v>
      </c>
      <c r="D37" s="6">
        <v>16000</v>
      </c>
    </row>
    <row r="38" spans="1:4">
      <c r="A38" s="5">
        <f>DATE(43,10,2)</f>
        <v>15981</v>
      </c>
      <c r="B38" s="6">
        <v>187980</v>
      </c>
      <c r="C38" s="2" t="s">
        <v>20</v>
      </c>
      <c r="D38" s="6">
        <v>350</v>
      </c>
    </row>
    <row r="39" spans="1:4">
      <c r="A39" s="5">
        <f>DATE(43,10,3)</f>
        <v>15982</v>
      </c>
      <c r="B39" s="6">
        <v>188000</v>
      </c>
      <c r="C39" s="2" t="s">
        <v>19</v>
      </c>
      <c r="D39" s="6">
        <v>400</v>
      </c>
    </row>
    <row r="40" spans="1:4">
      <c r="A40" s="5">
        <f>DATE(43,11,11)</f>
        <v>16021</v>
      </c>
      <c r="B40" s="6">
        <v>189300</v>
      </c>
      <c r="C40" s="2" t="s">
        <v>18</v>
      </c>
      <c r="D40" s="6">
        <f>380+150</f>
        <v>530</v>
      </c>
    </row>
    <row r="41" spans="1:4">
      <c r="A41" s="5">
        <f>DATE(44,2,24)</f>
        <v>16126</v>
      </c>
      <c r="B41" s="6">
        <v>194300</v>
      </c>
      <c r="C41" s="2" t="s">
        <v>17</v>
      </c>
      <c r="D41" s="6">
        <v>650</v>
      </c>
    </row>
    <row r="42" spans="1:4">
      <c r="A42" s="5">
        <f>DATE(44,2,24)</f>
        <v>16126</v>
      </c>
      <c r="B42" s="6">
        <v>194300</v>
      </c>
      <c r="C42" s="2" t="s">
        <v>17</v>
      </c>
      <c r="D42" s="6">
        <f>180+190</f>
        <v>370</v>
      </c>
    </row>
    <row r="43" spans="1:4">
      <c r="A43" s="5">
        <f>DATE(44,3,5)</f>
        <v>16136</v>
      </c>
      <c r="B43" s="6">
        <v>195000</v>
      </c>
      <c r="C43" s="2" t="s">
        <v>16</v>
      </c>
      <c r="D43" s="6">
        <f>1397+150+1000</f>
        <v>2547</v>
      </c>
    </row>
    <row r="44" spans="1:4">
      <c r="A44" s="5">
        <f>DATE(44,6,5)</f>
        <v>16228</v>
      </c>
      <c r="B44" s="6">
        <v>200440</v>
      </c>
      <c r="C44" s="2" t="s">
        <v>15</v>
      </c>
      <c r="D44" s="6">
        <f>530+370</f>
        <v>900</v>
      </c>
    </row>
    <row r="45" spans="1:4">
      <c r="A45" s="5">
        <f>DATE(44,9,9)</f>
        <v>16324</v>
      </c>
      <c r="B45" s="6">
        <v>201000</v>
      </c>
      <c r="C45" s="2" t="s">
        <v>14</v>
      </c>
      <c r="D45" s="6">
        <v>500</v>
      </c>
    </row>
    <row r="46" spans="1:4">
      <c r="A46" s="5">
        <f>DATE(44,9,19)</f>
        <v>16334</v>
      </c>
      <c r="B46" s="6">
        <v>204000</v>
      </c>
      <c r="C46" s="2" t="s">
        <v>13</v>
      </c>
      <c r="D46" s="6">
        <v>250</v>
      </c>
    </row>
    <row r="47" spans="1:4">
      <c r="A47" s="5">
        <f>DATE(44,10,14)</f>
        <v>16359</v>
      </c>
      <c r="B47" s="6">
        <v>205160</v>
      </c>
      <c r="C47" s="2" t="s">
        <v>12</v>
      </c>
      <c r="D47" s="6">
        <v>410</v>
      </c>
    </row>
    <row r="48" spans="1:4">
      <c r="A48" s="5">
        <f>DATE(45,2,26)</f>
        <v>16494</v>
      </c>
      <c r="B48" s="6">
        <v>211200</v>
      </c>
      <c r="C48" s="2" t="s">
        <v>11</v>
      </c>
      <c r="D48" s="7">
        <f>400+90+130</f>
        <v>620</v>
      </c>
    </row>
    <row r="49" spans="1:4">
      <c r="A49" s="5">
        <f>DATE(45,3,9)</f>
        <v>16505</v>
      </c>
      <c r="B49" s="6">
        <v>212000</v>
      </c>
      <c r="C49" s="2" t="s">
        <v>10</v>
      </c>
      <c r="D49" s="6">
        <f>1300+160+1000+200</f>
        <v>2660</v>
      </c>
    </row>
    <row r="50" spans="1:4">
      <c r="A50" s="5">
        <f>DATE(45,6,9)</f>
        <v>16597</v>
      </c>
      <c r="B50" s="6">
        <v>212690</v>
      </c>
      <c r="C50" s="2" t="s">
        <v>3</v>
      </c>
      <c r="D50" s="7">
        <f>410+160</f>
        <v>570</v>
      </c>
    </row>
    <row r="51" spans="1:4">
      <c r="A51" s="5">
        <f>DATE(45,9,7)</f>
        <v>16687</v>
      </c>
      <c r="B51" s="6">
        <v>213000</v>
      </c>
      <c r="C51" s="2" t="s">
        <v>9</v>
      </c>
      <c r="D51" s="7">
        <v>500</v>
      </c>
    </row>
    <row r="52" spans="1:4">
      <c r="A52" s="5">
        <f>DATE(45,10,9)</f>
        <v>16719</v>
      </c>
      <c r="B52" s="6">
        <v>217090</v>
      </c>
      <c r="C52" s="2" t="s">
        <v>8</v>
      </c>
      <c r="D52" s="7">
        <v>570</v>
      </c>
    </row>
    <row r="53" spans="1:4">
      <c r="A53" s="5">
        <f>DATE(45,11,9)</f>
        <v>16750</v>
      </c>
      <c r="B53" s="6">
        <v>220000</v>
      </c>
      <c r="C53" s="2" t="s">
        <v>7</v>
      </c>
      <c r="D53" s="6">
        <v>8800</v>
      </c>
    </row>
    <row r="54" spans="1:4">
      <c r="A54" s="5">
        <f>DATE(45,12,6)</f>
        <v>16777</v>
      </c>
      <c r="B54" s="6">
        <v>221000</v>
      </c>
      <c r="C54" s="2" t="s">
        <v>6</v>
      </c>
      <c r="D54" s="6">
        <v>450</v>
      </c>
    </row>
    <row r="55" spans="1:4">
      <c r="A55" s="5">
        <f>DATE(46,2,15)</f>
        <v>16848</v>
      </c>
      <c r="B55" s="6">
        <v>225000</v>
      </c>
      <c r="C55" s="2" t="s">
        <v>5</v>
      </c>
      <c r="D55" s="6">
        <f>1280+160+1000</f>
        <v>2440</v>
      </c>
    </row>
    <row r="56" spans="1:4">
      <c r="A56" s="5">
        <f>DATE(46,2,17)</f>
        <v>16850</v>
      </c>
      <c r="B56" s="6">
        <v>225903</v>
      </c>
      <c r="C56" s="2" t="s">
        <v>4</v>
      </c>
      <c r="D56" s="6">
        <f>1000+100</f>
        <v>1100</v>
      </c>
    </row>
    <row r="57" spans="1:4">
      <c r="A57" s="5">
        <f>DATE(46,3,10)</f>
        <v>16871</v>
      </c>
      <c r="B57" s="6">
        <v>226800</v>
      </c>
      <c r="C57" s="2" t="s">
        <v>3</v>
      </c>
      <c r="D57" s="6">
        <f>454+130</f>
        <v>584</v>
      </c>
    </row>
    <row r="58" spans="1:4">
      <c r="A58" s="5">
        <f>DATE(46,3,12)</f>
        <v>16873</v>
      </c>
      <c r="B58" s="6">
        <v>226835</v>
      </c>
      <c r="C58" s="2" t="s">
        <v>2</v>
      </c>
      <c r="D58" s="6">
        <f>2500+190</f>
        <v>2690</v>
      </c>
    </row>
    <row r="59" spans="1:4">
      <c r="A59" s="5">
        <f>DATE(46,3,13)</f>
        <v>16874</v>
      </c>
      <c r="B59" s="6">
        <v>226900</v>
      </c>
      <c r="C59" s="2" t="s">
        <v>48</v>
      </c>
      <c r="D59" s="6">
        <v>450</v>
      </c>
    </row>
    <row r="60" spans="1:4">
      <c r="A60" s="5">
        <f>DATE(46,4,26)</f>
        <v>16918</v>
      </c>
      <c r="B60" s="6">
        <v>228600</v>
      </c>
      <c r="C60" s="2" t="s">
        <v>49</v>
      </c>
      <c r="D60" s="6">
        <f>50+230+170+100</f>
        <v>550</v>
      </c>
    </row>
    <row r="61" spans="1:4">
      <c r="A61" s="5">
        <f>DATE(46,7,6)</f>
        <v>16989</v>
      </c>
      <c r="B61" s="6">
        <v>231100</v>
      </c>
      <c r="C61" s="2" t="s">
        <v>8</v>
      </c>
      <c r="D61" s="6">
        <v>475</v>
      </c>
    </row>
    <row r="62" spans="1:4">
      <c r="A62" s="5">
        <f>DATE(46,10,25)</f>
        <v>17100</v>
      </c>
      <c r="B62" s="6">
        <v>235600</v>
      </c>
      <c r="C62" s="2" t="s">
        <v>50</v>
      </c>
      <c r="D62" s="6">
        <v>3100</v>
      </c>
    </row>
    <row r="63" spans="1:4">
      <c r="A63" s="5">
        <f>DATE(47,2,25)</f>
        <v>17223</v>
      </c>
      <c r="B63" s="6">
        <v>240000</v>
      </c>
      <c r="C63" s="2" t="s">
        <v>51</v>
      </c>
      <c r="D63" s="6">
        <f>1280+160+1000</f>
        <v>2440</v>
      </c>
    </row>
    <row r="64" spans="1:4">
      <c r="A64" s="5">
        <f>DATE(47,4,3)</f>
        <v>17260</v>
      </c>
      <c r="B64" s="6">
        <v>241000</v>
      </c>
      <c r="C64" s="2" t="s">
        <v>8</v>
      </c>
      <c r="D64" s="7">
        <v>540</v>
      </c>
    </row>
    <row r="65" spans="1:4">
      <c r="A65" s="5">
        <f>DATE(47,8,12)</f>
        <v>17391</v>
      </c>
      <c r="B65" s="6">
        <v>245000</v>
      </c>
      <c r="C65" s="2" t="s">
        <v>52</v>
      </c>
      <c r="D65" s="7">
        <f>200+100</f>
        <v>300</v>
      </c>
    </row>
    <row r="66" spans="1:4">
      <c r="A66" s="5">
        <f>DATE(47,9,4)</f>
        <v>17414</v>
      </c>
      <c r="B66" s="6">
        <v>246500</v>
      </c>
      <c r="C66" s="2" t="s">
        <v>8</v>
      </c>
      <c r="D66" s="7">
        <v>420</v>
      </c>
    </row>
    <row r="67" spans="1:4">
      <c r="A67" s="5">
        <f>DATE(47,11,26)</f>
        <v>17497</v>
      </c>
      <c r="B67" s="6">
        <v>247950</v>
      </c>
      <c r="C67" s="2" t="s">
        <v>53</v>
      </c>
      <c r="D67" s="7">
        <v>0</v>
      </c>
    </row>
    <row r="68" spans="1:4">
      <c r="A68" s="5">
        <f>DATE(47,11,28)</f>
        <v>17499</v>
      </c>
      <c r="B68" s="6">
        <v>248000</v>
      </c>
      <c r="C68" s="2" t="s">
        <v>54</v>
      </c>
      <c r="D68" s="12">
        <v>1050</v>
      </c>
    </row>
    <row r="69" spans="1:4">
      <c r="A69" s="5">
        <f>DATE(47,12,9)</f>
        <v>17510</v>
      </c>
      <c r="B69" s="6">
        <v>249640</v>
      </c>
      <c r="C69" s="2" t="s">
        <v>68</v>
      </c>
      <c r="D69" s="12">
        <v>300</v>
      </c>
    </row>
    <row r="70" spans="1:4">
      <c r="A70" s="5">
        <f>DATE(48,1,24)</f>
        <v>17556</v>
      </c>
      <c r="B70" s="6">
        <v>251100</v>
      </c>
      <c r="C70" s="2" t="s">
        <v>55</v>
      </c>
      <c r="D70" s="12">
        <v>200</v>
      </c>
    </row>
    <row r="71" spans="1:4">
      <c r="A71" s="5">
        <f>DATE(48,2,28)</f>
        <v>17591</v>
      </c>
      <c r="B71" s="6">
        <v>254000</v>
      </c>
      <c r="C71" s="2" t="s">
        <v>56</v>
      </c>
      <c r="D71" s="12">
        <f>1100+160+1000</f>
        <v>2260</v>
      </c>
    </row>
    <row r="72" spans="1:4">
      <c r="A72" s="5">
        <f>DATE(48,6,5)</f>
        <v>17689</v>
      </c>
      <c r="B72" s="6">
        <v>258000</v>
      </c>
      <c r="C72" s="2" t="s">
        <v>24</v>
      </c>
      <c r="D72" s="12">
        <v>7000</v>
      </c>
    </row>
    <row r="73" spans="1:4">
      <c r="A73" s="5">
        <f>DATE(48,10,3)</f>
        <v>17809</v>
      </c>
      <c r="B73" s="6">
        <v>258000</v>
      </c>
      <c r="C73" s="2" t="s">
        <v>8</v>
      </c>
      <c r="D73" s="12">
        <v>435</v>
      </c>
    </row>
    <row r="74" spans="1:4">
      <c r="A74" s="5">
        <f>DATE(49,3,1)</f>
        <v>17958</v>
      </c>
      <c r="B74" s="6">
        <v>261500</v>
      </c>
      <c r="C74" s="2" t="s">
        <v>57</v>
      </c>
      <c r="D74" s="12">
        <f>1100+160+1000</f>
        <v>2260</v>
      </c>
    </row>
    <row r="75" spans="1:4">
      <c r="A75" s="5">
        <f>DATE(49,3,19)</f>
        <v>17976</v>
      </c>
      <c r="B75" s="6">
        <v>262000</v>
      </c>
      <c r="C75" s="2" t="s">
        <v>8</v>
      </c>
      <c r="D75" s="12">
        <v>435</v>
      </c>
    </row>
    <row r="76" spans="1:4">
      <c r="A76" s="5">
        <f>DATE(49,4,6)</f>
        <v>17994</v>
      </c>
      <c r="B76" s="6">
        <v>262736</v>
      </c>
      <c r="C76" s="2" t="s">
        <v>62</v>
      </c>
      <c r="D76" s="12">
        <f>250+200</f>
        <v>450</v>
      </c>
    </row>
    <row r="77" spans="1:4">
      <c r="A77" s="5">
        <f>DATE(49,10,28)</f>
        <v>18199</v>
      </c>
      <c r="B77" s="6">
        <v>267800</v>
      </c>
      <c r="C77" s="2" t="s">
        <v>63</v>
      </c>
      <c r="D77" s="12">
        <f>500+180</f>
        <v>680</v>
      </c>
    </row>
    <row r="78" spans="1:4">
      <c r="A78" s="5">
        <f>DATE(50,2,22)</f>
        <v>18316</v>
      </c>
      <c r="B78" s="6">
        <v>269880</v>
      </c>
      <c r="C78" s="2" t="s">
        <v>65</v>
      </c>
      <c r="D78" s="6">
        <f>60+150+150</f>
        <v>360</v>
      </c>
    </row>
    <row r="79" spans="1:4">
      <c r="A79" s="5">
        <f>DATE(50,2,26)</f>
        <v>18320</v>
      </c>
      <c r="B79" s="6">
        <v>269920</v>
      </c>
      <c r="C79" s="2" t="s">
        <v>66</v>
      </c>
      <c r="D79" s="12">
        <f>1100+150+1000</f>
        <v>2250</v>
      </c>
    </row>
    <row r="80" spans="1:4">
      <c r="A80" s="5">
        <f>DATE(50,6,16)</f>
        <v>18430</v>
      </c>
      <c r="B80" s="6">
        <v>273050</v>
      </c>
      <c r="C80" s="2" t="s">
        <v>73</v>
      </c>
      <c r="D80" s="12">
        <f>400+550+350</f>
        <v>1300</v>
      </c>
    </row>
    <row r="81" spans="1:4">
      <c r="A81" s="5">
        <f>DATE(51,1,20)</f>
        <v>18648</v>
      </c>
      <c r="B81" s="6">
        <v>275000</v>
      </c>
      <c r="C81" s="2" t="s">
        <v>69</v>
      </c>
      <c r="D81" s="6">
        <f>300</f>
        <v>300</v>
      </c>
    </row>
    <row r="82" spans="1:4">
      <c r="A82" s="5">
        <f>DATE(51,2,27)</f>
        <v>18686</v>
      </c>
      <c r="B82" s="6">
        <v>276052</v>
      </c>
      <c r="C82" s="2" t="s">
        <v>67</v>
      </c>
      <c r="D82" s="12">
        <f>1100+150+1000</f>
        <v>2250</v>
      </c>
    </row>
    <row r="83" spans="1:4">
      <c r="A83" s="5">
        <f>DATE(51,11,9)</f>
        <v>18941</v>
      </c>
      <c r="B83" s="6">
        <v>279052</v>
      </c>
      <c r="C83" s="2" t="s">
        <v>70</v>
      </c>
      <c r="D83" s="12">
        <v>0</v>
      </c>
    </row>
    <row r="84" spans="1:4">
      <c r="A84" s="5">
        <f>DATE(51,11,11)</f>
        <v>18943</v>
      </c>
      <c r="B84" s="6">
        <v>279150</v>
      </c>
      <c r="C84" s="2" t="s">
        <v>71</v>
      </c>
      <c r="D84" s="12">
        <f>2100+800</f>
        <v>2900</v>
      </c>
    </row>
    <row r="85" spans="1:4">
      <c r="A85" s="5">
        <f>DATE(52,2,12)</f>
        <v>19036</v>
      </c>
      <c r="B85" s="6">
        <v>281400</v>
      </c>
      <c r="C85" s="2" t="s">
        <v>72</v>
      </c>
      <c r="D85" s="12">
        <f>280+200+100+250+100</f>
        <v>930</v>
      </c>
    </row>
    <row r="86" spans="1:4">
      <c r="A86" s="5">
        <f>DATE(52,3,1)</f>
        <v>19054</v>
      </c>
      <c r="B86" s="6">
        <v>282500</v>
      </c>
      <c r="C86" s="2" t="s">
        <v>77</v>
      </c>
      <c r="D86" s="12">
        <f>1100+160+1000</f>
        <v>2260</v>
      </c>
    </row>
    <row r="87" spans="1:4">
      <c r="A87" s="5">
        <f>DATE(53,3,27)</f>
        <v>19445</v>
      </c>
      <c r="B87" s="6">
        <v>291200</v>
      </c>
      <c r="C87" s="2" t="s">
        <v>78</v>
      </c>
      <c r="D87" s="6">
        <f>800+200</f>
        <v>1000</v>
      </c>
    </row>
    <row r="88" spans="1:4">
      <c r="A88" s="5">
        <f>DATE(53,3,30)</f>
        <v>19448</v>
      </c>
      <c r="B88" s="6">
        <v>291300</v>
      </c>
      <c r="C88" s="2" t="s">
        <v>79</v>
      </c>
      <c r="D88" s="6">
        <f>1000+200+1010</f>
        <v>2210</v>
      </c>
    </row>
    <row r="89" spans="1:4">
      <c r="A89" s="5">
        <f>DATE(53,4,13)</f>
        <v>19462</v>
      </c>
      <c r="B89" s="6">
        <v>291600</v>
      </c>
      <c r="C89" s="2" t="s">
        <v>80</v>
      </c>
      <c r="D89" s="6">
        <v>650</v>
      </c>
    </row>
    <row r="90" spans="1:4">
      <c r="A90" s="5">
        <f>DATE(54,3,30)</f>
        <v>19813</v>
      </c>
      <c r="B90" s="6">
        <v>295000</v>
      </c>
      <c r="C90" s="2" t="s">
        <v>81</v>
      </c>
      <c r="D90" s="6">
        <f>1000+200+1010</f>
        <v>2210</v>
      </c>
    </row>
    <row r="91" spans="1:4">
      <c r="A91" s="5">
        <f>DATE(55,3,12)</f>
        <v>20160</v>
      </c>
      <c r="B91" s="6">
        <v>297400</v>
      </c>
      <c r="C91" s="2" t="s">
        <v>83</v>
      </c>
      <c r="D91" s="6">
        <v>1700</v>
      </c>
    </row>
    <row r="92" spans="1:4">
      <c r="A92" s="5">
        <f>DATE(55,3,15)</f>
        <v>20163</v>
      </c>
      <c r="B92" s="6">
        <v>297515</v>
      </c>
      <c r="C92" s="2" t="s">
        <v>82</v>
      </c>
      <c r="D92" s="6">
        <f>1182+200+1010</f>
        <v>2392</v>
      </c>
    </row>
    <row r="93" spans="1:4">
      <c r="A93" s="13">
        <f>DATE(55,5,24)</f>
        <v>20233</v>
      </c>
      <c r="B93" s="14">
        <v>298000</v>
      </c>
      <c r="C93" s="15" t="s">
        <v>84</v>
      </c>
      <c r="D93" s="14">
        <v>0</v>
      </c>
    </row>
    <row r="94" spans="1:4">
      <c r="A94" s="8"/>
      <c r="B94" s="9"/>
      <c r="C94" s="10"/>
      <c r="D94" s="11">
        <f>SUM(D6:D93)</f>
        <v>131035</v>
      </c>
    </row>
    <row r="95" spans="1:4">
      <c r="B95" s="1"/>
    </row>
    <row r="96" spans="1:4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</sheetData>
  <phoneticPr fontId="0" type="noConversion"/>
  <pageMargins left="0.5" right="0.5" top="0.5" bottom="0.5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3"/>
  <sheetViews>
    <sheetView topLeftCell="A4" workbookViewId="0">
      <selection activeCell="F11" sqref="F11"/>
    </sheetView>
  </sheetViews>
  <sheetFormatPr defaultColWidth="9.77734375" defaultRowHeight="27.75"/>
  <cols>
    <col min="1" max="1" width="9" style="16" customWidth="1"/>
    <col min="2" max="2" width="8.88671875" style="16" customWidth="1"/>
    <col min="3" max="3" width="45.109375" style="16" customWidth="1"/>
    <col min="4" max="4" width="9.88671875" style="16" customWidth="1"/>
    <col min="5" max="5" width="9.109375" style="16" customWidth="1"/>
    <col min="6" max="8" width="9.77734375" style="16"/>
    <col min="9" max="9" width="12.77734375" style="16" customWidth="1"/>
    <col min="10" max="16384" width="9.77734375" style="16"/>
  </cols>
  <sheetData>
    <row r="1" spans="1:6">
      <c r="A1" s="73" t="s">
        <v>85</v>
      </c>
      <c r="B1" s="73"/>
      <c r="C1" s="73"/>
      <c r="D1" s="73"/>
    </row>
    <row r="2" spans="1:6">
      <c r="A2" s="73" t="s">
        <v>90</v>
      </c>
      <c r="B2" s="73"/>
      <c r="C2" s="73"/>
      <c r="D2" s="73"/>
    </row>
    <row r="3" spans="1:6">
      <c r="A3" s="73" t="s">
        <v>316</v>
      </c>
      <c r="B3" s="73"/>
      <c r="C3" s="73"/>
      <c r="D3" s="73"/>
    </row>
    <row r="4" spans="1:6" ht="12.75" customHeight="1">
      <c r="A4" s="17"/>
      <c r="B4" s="17"/>
      <c r="C4" s="17"/>
      <c r="D4" s="17"/>
    </row>
    <row r="5" spans="1:6">
      <c r="A5" s="19" t="s">
        <v>58</v>
      </c>
      <c r="B5" s="19" t="s">
        <v>59</v>
      </c>
      <c r="C5" s="19" t="s">
        <v>88</v>
      </c>
      <c r="D5" s="19" t="s">
        <v>89</v>
      </c>
      <c r="E5" s="26" t="s">
        <v>361</v>
      </c>
      <c r="F5" s="16" t="s">
        <v>220</v>
      </c>
    </row>
    <row r="6" spans="1:6">
      <c r="A6" s="20"/>
      <c r="B6" s="21"/>
      <c r="C6" s="22"/>
      <c r="D6" s="21"/>
      <c r="E6" s="22"/>
    </row>
    <row r="7" spans="1:6">
      <c r="A7" s="20"/>
      <c r="B7" s="21"/>
      <c r="C7" s="22" t="s">
        <v>222</v>
      </c>
      <c r="D7" s="21"/>
      <c r="E7" s="22"/>
    </row>
    <row r="8" spans="1:6">
      <c r="A8" s="20"/>
      <c r="B8" s="21"/>
      <c r="C8" s="22" t="s">
        <v>605</v>
      </c>
      <c r="D8" s="21"/>
      <c r="E8" s="22"/>
    </row>
    <row r="9" spans="1:6">
      <c r="A9" s="20" t="s">
        <v>477</v>
      </c>
      <c r="B9" s="21">
        <v>616231</v>
      </c>
      <c r="C9" s="22" t="s">
        <v>223</v>
      </c>
      <c r="D9" s="21">
        <v>800</v>
      </c>
      <c r="E9" s="22"/>
    </row>
    <row r="10" spans="1:6">
      <c r="A10" s="20"/>
      <c r="B10" s="21"/>
      <c r="C10" s="22" t="s">
        <v>224</v>
      </c>
      <c r="D10" s="21">
        <v>950</v>
      </c>
      <c r="E10" s="22"/>
    </row>
    <row r="11" spans="1:6">
      <c r="A11" s="20"/>
      <c r="B11" s="21"/>
      <c r="C11" s="22" t="s">
        <v>231</v>
      </c>
      <c r="D11" s="21">
        <v>1200</v>
      </c>
      <c r="E11" s="22"/>
    </row>
    <row r="12" spans="1:6">
      <c r="A12" s="20"/>
      <c r="B12" s="21"/>
      <c r="C12" s="22" t="s">
        <v>107</v>
      </c>
      <c r="D12" s="23">
        <v>450</v>
      </c>
      <c r="E12" s="22"/>
    </row>
    <row r="13" spans="1:6">
      <c r="A13" s="20"/>
      <c r="B13" s="21"/>
      <c r="C13" s="61" t="s">
        <v>382</v>
      </c>
      <c r="D13" s="23">
        <v>3364.49</v>
      </c>
      <c r="E13" s="22"/>
    </row>
    <row r="14" spans="1:6">
      <c r="A14" s="20"/>
      <c r="B14" s="21"/>
      <c r="C14" s="61" t="s">
        <v>481</v>
      </c>
      <c r="D14" s="23">
        <v>235.51</v>
      </c>
      <c r="E14" s="22"/>
    </row>
    <row r="15" spans="1:6">
      <c r="A15" s="20"/>
      <c r="B15" s="21"/>
      <c r="C15" s="61" t="s">
        <v>384</v>
      </c>
      <c r="D15" s="22"/>
      <c r="E15" s="22">
        <v>3600</v>
      </c>
    </row>
    <row r="16" spans="1:6">
      <c r="A16" s="20"/>
      <c r="B16" s="21"/>
      <c r="C16" s="22" t="s">
        <v>524</v>
      </c>
      <c r="D16" s="23"/>
      <c r="E16" s="22"/>
    </row>
    <row r="17" spans="1:5">
      <c r="A17" s="20" t="s">
        <v>423</v>
      </c>
      <c r="B17" s="21">
        <v>618476</v>
      </c>
      <c r="C17" s="22" t="s">
        <v>225</v>
      </c>
      <c r="D17" s="23">
        <v>750</v>
      </c>
      <c r="E17" s="22"/>
    </row>
    <row r="18" spans="1:5">
      <c r="A18" s="20"/>
      <c r="B18" s="21"/>
      <c r="C18" s="22" t="s">
        <v>230</v>
      </c>
      <c r="D18" s="21">
        <v>1500</v>
      </c>
      <c r="E18" s="22"/>
    </row>
    <row r="19" spans="1:5">
      <c r="A19" s="20"/>
      <c r="B19" s="21"/>
      <c r="C19" s="22" t="s">
        <v>107</v>
      </c>
      <c r="D19" s="21">
        <v>450</v>
      </c>
      <c r="E19" s="22"/>
    </row>
    <row r="20" spans="1:5">
      <c r="A20" s="20"/>
      <c r="B20" s="21"/>
      <c r="C20" s="61" t="s">
        <v>385</v>
      </c>
      <c r="D20" s="21">
        <v>2523.36</v>
      </c>
      <c r="E20" s="22"/>
    </row>
    <row r="21" spans="1:5">
      <c r="A21" s="20"/>
      <c r="B21" s="21"/>
      <c r="C21" s="61" t="s">
        <v>481</v>
      </c>
      <c r="D21" s="21">
        <v>176.64</v>
      </c>
      <c r="E21" s="22"/>
    </row>
    <row r="22" spans="1:5">
      <c r="A22" s="20"/>
      <c r="B22" s="21"/>
      <c r="C22" s="61" t="s">
        <v>388</v>
      </c>
      <c r="D22" s="21"/>
      <c r="E22" s="22">
        <v>2700</v>
      </c>
    </row>
    <row r="23" spans="1:5">
      <c r="A23" s="20"/>
      <c r="B23" s="21"/>
      <c r="C23" s="22" t="s">
        <v>524</v>
      </c>
      <c r="D23" s="21"/>
      <c r="E23" s="22"/>
    </row>
    <row r="24" spans="1:5">
      <c r="A24" s="20" t="s">
        <v>478</v>
      </c>
      <c r="B24" s="21">
        <v>620401</v>
      </c>
      <c r="C24" s="22" t="s">
        <v>226</v>
      </c>
      <c r="D24" s="21">
        <v>2800</v>
      </c>
      <c r="E24" s="22"/>
    </row>
    <row r="25" spans="1:5">
      <c r="A25" s="20"/>
      <c r="B25" s="21"/>
      <c r="C25" s="22" t="s">
        <v>227</v>
      </c>
      <c r="D25" s="21">
        <v>500</v>
      </c>
      <c r="E25" s="22"/>
    </row>
    <row r="26" spans="1:5">
      <c r="A26" s="20"/>
      <c r="B26" s="21"/>
      <c r="C26" s="22" t="s">
        <v>228</v>
      </c>
      <c r="D26" s="21">
        <v>490</v>
      </c>
      <c r="E26" s="22"/>
    </row>
    <row r="27" spans="1:5">
      <c r="A27" s="20"/>
      <c r="B27" s="21"/>
      <c r="C27" s="22" t="s">
        <v>229</v>
      </c>
      <c r="D27" s="21">
        <v>380</v>
      </c>
      <c r="E27" s="22"/>
    </row>
    <row r="28" spans="1:5">
      <c r="A28" s="20"/>
      <c r="B28" s="21"/>
      <c r="C28" s="22" t="s">
        <v>230</v>
      </c>
      <c r="D28" s="23">
        <v>15000</v>
      </c>
      <c r="E28" s="22"/>
    </row>
    <row r="29" spans="1:5">
      <c r="A29" s="20"/>
      <c r="B29" s="21"/>
      <c r="C29" s="22" t="s">
        <v>107</v>
      </c>
      <c r="D29" s="21">
        <v>800</v>
      </c>
      <c r="E29" s="22"/>
    </row>
    <row r="30" spans="1:5">
      <c r="A30" s="20"/>
      <c r="B30" s="21"/>
      <c r="C30" s="61" t="s">
        <v>385</v>
      </c>
      <c r="D30" s="23">
        <v>6046.73</v>
      </c>
      <c r="E30" s="22"/>
    </row>
    <row r="31" spans="1:5">
      <c r="A31" s="20"/>
      <c r="B31" s="21"/>
      <c r="C31" s="61" t="s">
        <v>481</v>
      </c>
      <c r="D31" s="23">
        <v>423.27</v>
      </c>
      <c r="E31" s="22"/>
    </row>
    <row r="32" spans="1:5">
      <c r="A32" s="20"/>
      <c r="B32" s="21"/>
      <c r="C32" s="61" t="s">
        <v>384</v>
      </c>
      <c r="D32" s="23"/>
      <c r="E32" s="22">
        <v>6470</v>
      </c>
    </row>
    <row r="33" spans="1:5">
      <c r="A33" s="20"/>
      <c r="B33" s="21"/>
      <c r="C33" s="22" t="s">
        <v>524</v>
      </c>
      <c r="D33" s="21"/>
      <c r="E33" s="22"/>
    </row>
    <row r="34" spans="1:5">
      <c r="A34" s="20"/>
      <c r="B34" s="21"/>
      <c r="C34" s="22" t="s">
        <v>220</v>
      </c>
      <c r="D34" s="21"/>
      <c r="E34" s="22"/>
    </row>
    <row r="35" spans="1:5">
      <c r="A35" s="20" t="s">
        <v>479</v>
      </c>
      <c r="B35" s="21">
        <v>623371</v>
      </c>
      <c r="C35" s="22" t="s">
        <v>232</v>
      </c>
      <c r="D35" s="21">
        <v>1200</v>
      </c>
      <c r="E35" s="22"/>
    </row>
    <row r="36" spans="1:5">
      <c r="A36" s="20"/>
      <c r="B36" s="21"/>
      <c r="C36" s="22" t="s">
        <v>233</v>
      </c>
      <c r="D36" s="21">
        <v>780</v>
      </c>
      <c r="E36" s="22"/>
    </row>
    <row r="37" spans="1:5">
      <c r="A37" s="20"/>
      <c r="B37" s="21"/>
      <c r="C37" s="22" t="s">
        <v>234</v>
      </c>
      <c r="D37" s="21">
        <v>300</v>
      </c>
      <c r="E37" s="22"/>
    </row>
    <row r="38" spans="1:5">
      <c r="A38" s="20"/>
      <c r="B38" s="21"/>
      <c r="C38" s="22" t="s">
        <v>235</v>
      </c>
      <c r="D38" s="21">
        <v>560</v>
      </c>
      <c r="E38" s="22"/>
    </row>
    <row r="39" spans="1:5">
      <c r="A39" s="20"/>
      <c r="B39" s="21"/>
      <c r="C39" s="22" t="s">
        <v>238</v>
      </c>
      <c r="D39" s="21">
        <v>600</v>
      </c>
      <c r="E39" s="22"/>
    </row>
    <row r="40" spans="1:5">
      <c r="A40" s="20"/>
      <c r="B40" s="21"/>
      <c r="C40" s="22" t="s">
        <v>236</v>
      </c>
      <c r="D40" s="21">
        <v>300</v>
      </c>
      <c r="E40" s="22"/>
    </row>
    <row r="41" spans="1:5">
      <c r="A41" s="20"/>
      <c r="B41" s="21"/>
      <c r="C41" s="22" t="s">
        <v>237</v>
      </c>
      <c r="D41" s="21">
        <v>150</v>
      </c>
      <c r="E41" s="22"/>
    </row>
    <row r="42" spans="1:5">
      <c r="A42" s="20"/>
      <c r="B42" s="21"/>
      <c r="C42" s="22" t="s">
        <v>239</v>
      </c>
      <c r="D42" s="21">
        <v>60</v>
      </c>
      <c r="E42" s="22"/>
    </row>
    <row r="43" spans="1:5">
      <c r="A43" s="20"/>
      <c r="B43" s="21"/>
      <c r="C43" s="22" t="s">
        <v>240</v>
      </c>
      <c r="D43" s="21">
        <v>150</v>
      </c>
      <c r="E43" s="22"/>
    </row>
    <row r="44" spans="1:5">
      <c r="A44" s="20"/>
      <c r="B44" s="21"/>
      <c r="C44" s="22" t="s">
        <v>241</v>
      </c>
      <c r="D44" s="21">
        <v>360</v>
      </c>
      <c r="E44" s="22"/>
    </row>
    <row r="45" spans="1:5">
      <c r="A45" s="20"/>
      <c r="B45" s="21"/>
      <c r="C45" s="22" t="s">
        <v>242</v>
      </c>
      <c r="D45" s="21">
        <v>600</v>
      </c>
      <c r="E45" s="22"/>
    </row>
    <row r="46" spans="1:5">
      <c r="A46" s="20"/>
      <c r="B46" s="21"/>
      <c r="C46" s="61" t="s">
        <v>385</v>
      </c>
      <c r="D46" s="23">
        <v>4728.97</v>
      </c>
      <c r="E46" s="22"/>
    </row>
    <row r="47" spans="1:5">
      <c r="A47" s="20"/>
      <c r="B47" s="21"/>
      <c r="C47" s="61" t="s">
        <v>482</v>
      </c>
      <c r="D47" s="21">
        <v>331.03</v>
      </c>
      <c r="E47" s="22"/>
    </row>
    <row r="48" spans="1:5">
      <c r="A48" s="20"/>
      <c r="B48" s="21"/>
      <c r="C48" s="61" t="s">
        <v>384</v>
      </c>
      <c r="D48" s="23"/>
      <c r="E48" s="22">
        <v>5060</v>
      </c>
    </row>
    <row r="49" spans="1:5">
      <c r="A49" s="20"/>
      <c r="B49" s="21"/>
      <c r="C49" s="22" t="s">
        <v>524</v>
      </c>
      <c r="D49" s="23"/>
      <c r="E49" s="22"/>
    </row>
    <row r="50" spans="1:5">
      <c r="A50" s="20" t="s">
        <v>480</v>
      </c>
      <c r="B50" s="21">
        <v>625963</v>
      </c>
      <c r="C50" s="22" t="s">
        <v>243</v>
      </c>
      <c r="D50" s="23">
        <v>4200</v>
      </c>
      <c r="E50" s="22"/>
    </row>
    <row r="51" spans="1:5">
      <c r="A51" s="20"/>
      <c r="B51" s="21"/>
      <c r="C51" s="22" t="s">
        <v>244</v>
      </c>
      <c r="D51" s="21">
        <v>900</v>
      </c>
      <c r="E51" s="22"/>
    </row>
    <row r="52" spans="1:5">
      <c r="A52" s="20"/>
      <c r="B52" s="21"/>
      <c r="C52" s="22" t="s">
        <v>114</v>
      </c>
      <c r="D52" s="21">
        <v>290</v>
      </c>
      <c r="E52" s="22"/>
    </row>
    <row r="53" spans="1:5">
      <c r="A53" s="20"/>
      <c r="B53" s="21"/>
      <c r="C53" s="22" t="s">
        <v>115</v>
      </c>
      <c r="D53" s="21">
        <v>300</v>
      </c>
      <c r="E53" s="22"/>
    </row>
    <row r="54" spans="1:5">
      <c r="A54" s="20"/>
      <c r="B54" s="21"/>
      <c r="C54" s="22" t="s">
        <v>245</v>
      </c>
      <c r="D54" s="21">
        <v>60</v>
      </c>
      <c r="E54" s="22"/>
    </row>
    <row r="55" spans="1:5">
      <c r="A55" s="20"/>
      <c r="B55" s="21"/>
      <c r="C55" s="22" t="s">
        <v>117</v>
      </c>
      <c r="D55" s="21">
        <v>450</v>
      </c>
      <c r="E55" s="22"/>
    </row>
    <row r="56" spans="1:5">
      <c r="A56" s="20"/>
      <c r="B56" s="21"/>
      <c r="C56" s="61" t="s">
        <v>382</v>
      </c>
      <c r="D56" s="21">
        <v>5794.39</v>
      </c>
      <c r="E56" s="22"/>
    </row>
    <row r="57" spans="1:5">
      <c r="A57" s="20"/>
      <c r="B57" s="21"/>
      <c r="C57" s="61" t="s">
        <v>481</v>
      </c>
      <c r="D57" s="21">
        <v>405.61</v>
      </c>
      <c r="E57" s="22"/>
    </row>
    <row r="58" spans="1:5">
      <c r="A58" s="20"/>
      <c r="B58" s="21"/>
      <c r="C58" s="61" t="s">
        <v>384</v>
      </c>
      <c r="D58" s="21"/>
      <c r="E58" s="22">
        <v>6200</v>
      </c>
    </row>
    <row r="59" spans="1:5">
      <c r="A59" s="20"/>
      <c r="B59" s="21"/>
      <c r="C59" s="22" t="s">
        <v>524</v>
      </c>
      <c r="D59" s="21"/>
      <c r="E59" s="22"/>
    </row>
    <row r="60" spans="1:5">
      <c r="A60" s="20" t="s">
        <v>522</v>
      </c>
      <c r="B60" s="21">
        <v>630944</v>
      </c>
      <c r="C60" s="22" t="s">
        <v>525</v>
      </c>
      <c r="D60" s="21">
        <v>1200</v>
      </c>
      <c r="E60" s="22"/>
    </row>
    <row r="61" spans="1:5">
      <c r="A61" s="20"/>
      <c r="B61" s="21"/>
      <c r="C61" s="22" t="s">
        <v>526</v>
      </c>
      <c r="D61" s="21">
        <v>180</v>
      </c>
      <c r="E61" s="22"/>
    </row>
    <row r="62" spans="1:5">
      <c r="A62" s="65"/>
      <c r="B62" s="44"/>
      <c r="C62" s="45" t="s">
        <v>523</v>
      </c>
      <c r="D62" s="21">
        <v>1800</v>
      </c>
      <c r="E62" s="34"/>
    </row>
    <row r="63" spans="1:5">
      <c r="A63" s="65"/>
      <c r="B63" s="44"/>
      <c r="C63" s="45" t="s">
        <v>116</v>
      </c>
      <c r="D63" s="21">
        <v>150</v>
      </c>
      <c r="E63" s="34"/>
    </row>
    <row r="64" spans="1:5">
      <c r="A64" s="65"/>
      <c r="B64" s="44"/>
      <c r="C64" s="45" t="s">
        <v>527</v>
      </c>
      <c r="D64" s="21">
        <v>120</v>
      </c>
      <c r="E64" s="34"/>
    </row>
    <row r="65" spans="1:5">
      <c r="A65" s="65"/>
      <c r="B65" s="44"/>
      <c r="C65" s="45" t="s">
        <v>528</v>
      </c>
      <c r="D65" s="21">
        <v>380</v>
      </c>
      <c r="E65" s="34"/>
    </row>
    <row r="66" spans="1:5">
      <c r="A66" s="65"/>
      <c r="B66" s="44"/>
      <c r="C66" s="45" t="s">
        <v>529</v>
      </c>
      <c r="D66" s="21">
        <v>180</v>
      </c>
      <c r="E66" s="34"/>
    </row>
    <row r="67" spans="1:5">
      <c r="A67" s="65"/>
      <c r="B67" s="44"/>
      <c r="C67" s="45" t="s">
        <v>530</v>
      </c>
      <c r="D67" s="21">
        <v>360</v>
      </c>
      <c r="E67" s="34"/>
    </row>
    <row r="68" spans="1:5">
      <c r="A68" s="65"/>
      <c r="B68" s="44"/>
      <c r="C68" s="45" t="s">
        <v>531</v>
      </c>
      <c r="D68" s="21">
        <v>60</v>
      </c>
      <c r="E68" s="34"/>
    </row>
    <row r="69" spans="1:5">
      <c r="A69" s="65"/>
      <c r="B69" s="44"/>
      <c r="C69" s="45" t="s">
        <v>532</v>
      </c>
      <c r="D69" s="21">
        <v>150</v>
      </c>
      <c r="E69" s="34"/>
    </row>
    <row r="70" spans="1:5">
      <c r="A70" s="65"/>
      <c r="B70" s="44"/>
      <c r="C70" s="45" t="s">
        <v>533</v>
      </c>
      <c r="D70" s="21">
        <v>450</v>
      </c>
      <c r="E70" s="34"/>
    </row>
    <row r="71" spans="1:5">
      <c r="A71" s="65"/>
      <c r="B71" s="44"/>
      <c r="C71" s="45" t="s">
        <v>534</v>
      </c>
      <c r="D71" s="21">
        <v>600</v>
      </c>
      <c r="E71" s="34"/>
    </row>
    <row r="72" spans="1:5">
      <c r="A72" s="65"/>
      <c r="B72" s="44"/>
      <c r="C72" s="45" t="s">
        <v>537</v>
      </c>
      <c r="D72" s="21">
        <v>5261.68</v>
      </c>
      <c r="E72" s="34"/>
    </row>
    <row r="73" spans="1:5">
      <c r="A73" s="65"/>
      <c r="B73" s="44"/>
      <c r="C73" s="45" t="s">
        <v>536</v>
      </c>
      <c r="D73" s="21">
        <v>368.32</v>
      </c>
      <c r="E73" s="34"/>
    </row>
    <row r="74" spans="1:5">
      <c r="A74" s="65"/>
      <c r="B74" s="44"/>
      <c r="C74" s="45" t="s">
        <v>535</v>
      </c>
      <c r="D74" s="21"/>
      <c r="E74" s="34">
        <v>5630</v>
      </c>
    </row>
    <row r="75" spans="1:5">
      <c r="A75" s="65"/>
      <c r="B75" s="44"/>
      <c r="C75" s="45" t="s">
        <v>524</v>
      </c>
      <c r="D75" s="21"/>
      <c r="E75" s="34"/>
    </row>
    <row r="76" spans="1:5">
      <c r="A76" s="65" t="s">
        <v>586</v>
      </c>
      <c r="B76" s="44" t="s">
        <v>587</v>
      </c>
      <c r="C76" s="45" t="s">
        <v>589</v>
      </c>
      <c r="D76" s="21">
        <v>3000</v>
      </c>
      <c r="E76" s="34"/>
    </row>
    <row r="77" spans="1:5">
      <c r="A77" s="65"/>
      <c r="B77" s="44"/>
      <c r="C77" s="45" t="s">
        <v>588</v>
      </c>
      <c r="D77" s="21">
        <v>4400</v>
      </c>
      <c r="E77" s="34"/>
    </row>
    <row r="78" spans="1:5">
      <c r="A78" s="65"/>
      <c r="B78" s="44"/>
      <c r="C78" s="45" t="s">
        <v>590</v>
      </c>
      <c r="D78" s="21">
        <v>600</v>
      </c>
      <c r="E78" s="34"/>
    </row>
    <row r="79" spans="1:5">
      <c r="A79" s="65"/>
      <c r="B79" s="44"/>
      <c r="C79" s="45" t="s">
        <v>537</v>
      </c>
      <c r="D79" s="21"/>
      <c r="E79" s="34"/>
    </row>
    <row r="80" spans="1:5">
      <c r="A80" s="65"/>
      <c r="B80" s="44"/>
      <c r="C80" s="45" t="s">
        <v>536</v>
      </c>
      <c r="D80" s="21"/>
      <c r="E80" s="34"/>
    </row>
    <row r="81" spans="1:5">
      <c r="A81" s="65"/>
      <c r="B81" s="44"/>
      <c r="C81" s="45" t="s">
        <v>535</v>
      </c>
      <c r="D81" s="21"/>
      <c r="E81" s="34">
        <v>8000</v>
      </c>
    </row>
    <row r="82" spans="1:5">
      <c r="A82" s="65"/>
      <c r="B82" s="44"/>
      <c r="C82" s="45" t="s">
        <v>524</v>
      </c>
      <c r="D82" s="21"/>
      <c r="E82" s="34"/>
    </row>
    <row r="83" spans="1:5">
      <c r="A83" s="74" t="s">
        <v>591</v>
      </c>
      <c r="B83" s="75"/>
      <c r="C83" s="76"/>
      <c r="D83" s="25"/>
      <c r="E83" s="16">
        <v>37660</v>
      </c>
    </row>
    <row r="84" spans="1:5">
      <c r="B84" s="18"/>
    </row>
    <row r="85" spans="1:5">
      <c r="B85" s="18"/>
    </row>
    <row r="86" spans="1:5">
      <c r="B86" s="18"/>
    </row>
    <row r="87" spans="1:5">
      <c r="B87" s="18"/>
    </row>
    <row r="88" spans="1:5">
      <c r="B88" s="18"/>
    </row>
    <row r="89" spans="1:5">
      <c r="B89" s="18"/>
    </row>
    <row r="90" spans="1:5">
      <c r="B90" s="18"/>
    </row>
    <row r="91" spans="1:5">
      <c r="B91" s="18"/>
    </row>
    <row r="92" spans="1:5">
      <c r="B92" s="18"/>
    </row>
    <row r="93" spans="1:5">
      <c r="B93" s="18"/>
    </row>
    <row r="94" spans="1:5">
      <c r="B94" s="18"/>
    </row>
    <row r="95" spans="1:5">
      <c r="B95" s="18"/>
    </row>
    <row r="96" spans="1:5">
      <c r="B96" s="18"/>
    </row>
    <row r="97" spans="2:2">
      <c r="B97" s="18"/>
    </row>
    <row r="98" spans="2:2">
      <c r="B98" s="18"/>
    </row>
    <row r="99" spans="2:2">
      <c r="B99" s="18"/>
    </row>
    <row r="100" spans="2:2">
      <c r="B100" s="18"/>
    </row>
    <row r="101" spans="2:2">
      <c r="B101" s="18"/>
    </row>
    <row r="102" spans="2:2">
      <c r="B102" s="18"/>
    </row>
    <row r="103" spans="2:2">
      <c r="B103" s="18"/>
    </row>
  </sheetData>
  <mergeCells count="4">
    <mergeCell ref="A1:D1"/>
    <mergeCell ref="A2:D2"/>
    <mergeCell ref="A3:D3"/>
    <mergeCell ref="A83:C83"/>
  </mergeCells>
  <pageMargins left="0.19685039370078741" right="0.19685039370078741" top="0.74803149606299213" bottom="0.74803149606299213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2"/>
  <sheetViews>
    <sheetView workbookViewId="0">
      <selection activeCell="C41" sqref="C41"/>
    </sheetView>
  </sheetViews>
  <sheetFormatPr defaultColWidth="9.77734375" defaultRowHeight="27.75"/>
  <cols>
    <col min="1" max="2" width="8.88671875" style="16" customWidth="1"/>
    <col min="3" max="3" width="42.33203125" style="16" customWidth="1"/>
    <col min="4" max="4" width="10.109375" style="16" customWidth="1"/>
    <col min="5" max="5" width="10" style="16" customWidth="1"/>
    <col min="6" max="8" width="9.77734375" style="16"/>
    <col min="9" max="9" width="12.77734375" style="16" customWidth="1"/>
    <col min="10" max="16384" width="9.77734375" style="16"/>
  </cols>
  <sheetData>
    <row r="1" spans="1:5">
      <c r="A1" s="73" t="s">
        <v>85</v>
      </c>
      <c r="B1" s="73"/>
      <c r="C1" s="73"/>
      <c r="D1" s="73"/>
    </row>
    <row r="2" spans="1:5">
      <c r="A2" s="73" t="s">
        <v>91</v>
      </c>
      <c r="B2" s="73"/>
      <c r="C2" s="73"/>
      <c r="D2" s="73"/>
    </row>
    <row r="3" spans="1:5">
      <c r="A3" s="73" t="s">
        <v>220</v>
      </c>
      <c r="B3" s="73"/>
      <c r="C3" s="73"/>
      <c r="D3" s="73"/>
    </row>
    <row r="4" spans="1:5" ht="12.75" customHeight="1">
      <c r="A4" s="17"/>
      <c r="B4" s="17"/>
      <c r="C4" s="17"/>
      <c r="D4" s="17"/>
    </row>
    <row r="5" spans="1:5">
      <c r="A5" s="19" t="s">
        <v>58</v>
      </c>
      <c r="B5" s="19" t="s">
        <v>59</v>
      </c>
      <c r="C5" s="19" t="s">
        <v>88</v>
      </c>
      <c r="D5" s="19" t="s">
        <v>89</v>
      </c>
      <c r="E5" s="26" t="s">
        <v>361</v>
      </c>
    </row>
    <row r="6" spans="1:5">
      <c r="A6" s="20" t="s">
        <v>448</v>
      </c>
      <c r="B6" s="21">
        <v>425520</v>
      </c>
      <c r="C6" s="22" t="s">
        <v>128</v>
      </c>
      <c r="D6" s="21">
        <v>950</v>
      </c>
      <c r="E6" s="22" t="s">
        <v>153</v>
      </c>
    </row>
    <row r="7" spans="1:5">
      <c r="A7" s="20"/>
      <c r="B7" s="21"/>
      <c r="C7" s="22" t="s">
        <v>449</v>
      </c>
      <c r="D7" s="21">
        <v>1680</v>
      </c>
      <c r="E7" s="22"/>
    </row>
    <row r="8" spans="1:5">
      <c r="A8" s="20"/>
      <c r="B8" s="21"/>
      <c r="C8" s="22" t="s">
        <v>450</v>
      </c>
      <c r="D8" s="21">
        <v>1520</v>
      </c>
      <c r="E8" s="22"/>
    </row>
    <row r="9" spans="1:5">
      <c r="A9" s="20"/>
      <c r="B9" s="21"/>
      <c r="C9" s="22" t="s">
        <v>451</v>
      </c>
      <c r="D9" s="21">
        <v>300</v>
      </c>
      <c r="E9" s="22"/>
    </row>
    <row r="10" spans="1:5">
      <c r="A10" s="20"/>
      <c r="B10" s="21"/>
      <c r="C10" s="22" t="s">
        <v>452</v>
      </c>
      <c r="D10" s="21">
        <v>800</v>
      </c>
      <c r="E10" s="22"/>
    </row>
    <row r="11" spans="1:5">
      <c r="A11" s="20"/>
      <c r="B11" s="21"/>
      <c r="C11" s="22" t="s">
        <v>453</v>
      </c>
      <c r="D11" s="21">
        <v>680</v>
      </c>
      <c r="E11" s="22"/>
    </row>
    <row r="12" spans="1:5">
      <c r="A12" s="20"/>
      <c r="B12" s="21"/>
      <c r="C12" s="22" t="s">
        <v>454</v>
      </c>
      <c r="D12" s="21">
        <v>120</v>
      </c>
      <c r="E12" s="22"/>
    </row>
    <row r="13" spans="1:5">
      <c r="A13" s="20"/>
      <c r="B13" s="21"/>
      <c r="C13" s="22" t="s">
        <v>455</v>
      </c>
      <c r="D13" s="23">
        <v>1800</v>
      </c>
      <c r="E13" s="22"/>
    </row>
    <row r="14" spans="1:5">
      <c r="A14" s="20"/>
      <c r="B14" s="21"/>
      <c r="C14" s="22" t="s">
        <v>234</v>
      </c>
      <c r="D14" s="23">
        <v>300</v>
      </c>
      <c r="E14" s="22"/>
    </row>
    <row r="15" spans="1:5">
      <c r="A15" s="20"/>
      <c r="B15" s="21"/>
      <c r="C15" s="22" t="s">
        <v>456</v>
      </c>
      <c r="D15" s="23">
        <v>200</v>
      </c>
      <c r="E15" s="22"/>
    </row>
    <row r="16" spans="1:5">
      <c r="A16" s="20"/>
      <c r="B16" s="21"/>
      <c r="C16" s="22" t="s">
        <v>457</v>
      </c>
      <c r="D16" s="21">
        <v>80</v>
      </c>
      <c r="E16" s="22"/>
    </row>
    <row r="17" spans="1:5">
      <c r="A17" s="20"/>
      <c r="B17" s="21"/>
      <c r="C17" s="22" t="s">
        <v>458</v>
      </c>
      <c r="D17" s="23">
        <v>1200</v>
      </c>
      <c r="E17" s="22"/>
    </row>
    <row r="18" spans="1:5">
      <c r="A18" s="20"/>
      <c r="B18" s="21"/>
      <c r="C18" s="22" t="s">
        <v>123</v>
      </c>
      <c r="D18" s="23">
        <v>1600</v>
      </c>
      <c r="E18" s="22"/>
    </row>
    <row r="19" spans="1:5">
      <c r="A19" s="20"/>
      <c r="B19" s="21"/>
      <c r="C19" s="22" t="s">
        <v>459</v>
      </c>
      <c r="D19" s="21">
        <v>540</v>
      </c>
      <c r="E19" s="22"/>
    </row>
    <row r="20" spans="1:5">
      <c r="A20" s="20"/>
      <c r="B20" s="21"/>
      <c r="C20" s="22" t="s">
        <v>460</v>
      </c>
      <c r="D20" s="21">
        <v>140</v>
      </c>
      <c r="E20" s="22"/>
    </row>
    <row r="21" spans="1:5">
      <c r="A21" s="20"/>
      <c r="B21" s="21"/>
      <c r="C21" s="22" t="s">
        <v>461</v>
      </c>
      <c r="D21" s="21">
        <v>480</v>
      </c>
      <c r="E21" s="22"/>
    </row>
    <row r="22" spans="1:5">
      <c r="A22" s="20"/>
      <c r="B22" s="21"/>
      <c r="C22" s="22" t="s">
        <v>462</v>
      </c>
      <c r="D22" s="21">
        <v>80</v>
      </c>
      <c r="E22" s="22"/>
    </row>
    <row r="23" spans="1:5">
      <c r="A23" s="20"/>
      <c r="B23" s="21"/>
      <c r="C23" s="22" t="s">
        <v>463</v>
      </c>
      <c r="D23" s="21">
        <v>80</v>
      </c>
      <c r="E23" s="22"/>
    </row>
    <row r="24" spans="1:5">
      <c r="A24" s="20"/>
      <c r="B24" s="21"/>
      <c r="C24" s="22" t="s">
        <v>464</v>
      </c>
      <c r="D24" s="21">
        <v>720</v>
      </c>
      <c r="E24" s="22"/>
    </row>
    <row r="25" spans="1:5">
      <c r="A25" s="20"/>
      <c r="B25" s="21"/>
      <c r="C25" s="22" t="s">
        <v>465</v>
      </c>
      <c r="D25" s="21"/>
      <c r="E25" s="22"/>
    </row>
    <row r="26" spans="1:5">
      <c r="A26" s="20"/>
      <c r="B26" s="21"/>
      <c r="C26" s="22" t="s">
        <v>466</v>
      </c>
      <c r="D26" s="21">
        <v>2800</v>
      </c>
      <c r="E26" s="22"/>
    </row>
    <row r="27" spans="1:5">
      <c r="A27" s="20"/>
      <c r="B27" s="21"/>
      <c r="C27" s="22" t="s">
        <v>468</v>
      </c>
      <c r="D27" s="21">
        <v>150</v>
      </c>
      <c r="E27" s="22"/>
    </row>
    <row r="28" spans="1:5">
      <c r="A28" s="20"/>
      <c r="B28" s="21"/>
      <c r="C28" s="22" t="s">
        <v>469</v>
      </c>
      <c r="D28" s="21">
        <v>40</v>
      </c>
      <c r="E28" s="22"/>
    </row>
    <row r="29" spans="1:5">
      <c r="A29" s="20"/>
      <c r="B29" s="21"/>
      <c r="C29" s="22" t="s">
        <v>470</v>
      </c>
      <c r="D29" s="23">
        <v>50</v>
      </c>
      <c r="E29" s="22"/>
    </row>
    <row r="30" spans="1:5">
      <c r="A30" s="20"/>
      <c r="B30" s="21"/>
      <c r="C30" s="22" t="s">
        <v>471</v>
      </c>
      <c r="D30" s="21">
        <v>80</v>
      </c>
      <c r="E30" s="22"/>
    </row>
    <row r="31" spans="1:5">
      <c r="A31" s="20"/>
      <c r="B31" s="21"/>
      <c r="C31" s="22" t="s">
        <v>472</v>
      </c>
      <c r="D31" s="23">
        <v>800</v>
      </c>
      <c r="E31" s="22"/>
    </row>
    <row r="32" spans="1:5">
      <c r="A32" s="20"/>
      <c r="B32" s="21"/>
      <c r="C32" s="22" t="s">
        <v>467</v>
      </c>
      <c r="D32" s="23">
        <v>1200</v>
      </c>
      <c r="E32" s="22"/>
    </row>
    <row r="33" spans="1:5">
      <c r="A33" s="20"/>
      <c r="B33" s="21"/>
      <c r="C33" s="22" t="s">
        <v>473</v>
      </c>
      <c r="D33" s="23">
        <v>17373.830000000002</v>
      </c>
      <c r="E33" s="22"/>
    </row>
    <row r="34" spans="1:5">
      <c r="A34" s="20"/>
      <c r="B34" s="21"/>
      <c r="C34" s="22" t="s">
        <v>474</v>
      </c>
      <c r="D34" s="21">
        <v>1216.17</v>
      </c>
      <c r="E34" s="22"/>
    </row>
    <row r="35" spans="1:5">
      <c r="A35" s="20"/>
      <c r="B35" s="21"/>
      <c r="C35" s="22" t="s">
        <v>377</v>
      </c>
      <c r="D35" s="21"/>
      <c r="E35" s="22">
        <v>18590</v>
      </c>
    </row>
    <row r="36" spans="1:5">
      <c r="A36" s="20"/>
      <c r="B36" s="21"/>
      <c r="C36" s="22" t="s">
        <v>475</v>
      </c>
      <c r="D36" s="21">
        <v>480</v>
      </c>
      <c r="E36" s="22"/>
    </row>
    <row r="37" spans="1:5">
      <c r="A37" s="20"/>
      <c r="B37" s="21"/>
      <c r="C37" s="22" t="s">
        <v>606</v>
      </c>
      <c r="D37" s="21">
        <v>1080</v>
      </c>
      <c r="E37" s="22"/>
    </row>
    <row r="38" spans="1:5">
      <c r="A38" s="20"/>
      <c r="B38" s="21"/>
      <c r="C38" s="61" t="s">
        <v>473</v>
      </c>
      <c r="D38" s="21">
        <v>1457.94</v>
      </c>
      <c r="E38" s="22"/>
    </row>
    <row r="39" spans="1:5">
      <c r="A39" s="20"/>
      <c r="B39" s="21"/>
      <c r="C39" s="61" t="s">
        <v>386</v>
      </c>
      <c r="D39" s="21">
        <v>102.06</v>
      </c>
      <c r="E39" s="22"/>
    </row>
    <row r="40" spans="1:5">
      <c r="A40" s="20"/>
      <c r="B40" s="21"/>
      <c r="C40" s="61" t="s">
        <v>388</v>
      </c>
      <c r="D40" s="21"/>
      <c r="E40" s="22">
        <v>1560</v>
      </c>
    </row>
    <row r="41" spans="1:5">
      <c r="A41" s="20"/>
      <c r="B41" s="21"/>
      <c r="C41" s="22" t="s">
        <v>524</v>
      </c>
      <c r="D41" s="21"/>
      <c r="E41" s="22"/>
    </row>
    <row r="42" spans="1:5">
      <c r="A42" s="74" t="s">
        <v>476</v>
      </c>
      <c r="B42" s="75"/>
      <c r="C42" s="76"/>
      <c r="D42" s="25"/>
      <c r="E42" s="16">
        <v>20150</v>
      </c>
    </row>
    <row r="43" spans="1:5">
      <c r="B43" s="18"/>
    </row>
    <row r="44" spans="1:5">
      <c r="B44" s="18"/>
    </row>
    <row r="45" spans="1:5">
      <c r="B45" s="18"/>
    </row>
    <row r="46" spans="1:5">
      <c r="B46" s="18"/>
    </row>
    <row r="47" spans="1:5">
      <c r="B47" s="18"/>
    </row>
    <row r="48" spans="1:5">
      <c r="B48" s="18"/>
    </row>
    <row r="49" spans="2:2">
      <c r="B49" s="18"/>
    </row>
    <row r="50" spans="2:2">
      <c r="B50" s="18"/>
    </row>
    <row r="51" spans="2:2">
      <c r="B51" s="18"/>
    </row>
    <row r="52" spans="2:2">
      <c r="B52" s="18"/>
    </row>
    <row r="53" spans="2:2">
      <c r="B53" s="18"/>
    </row>
    <row r="54" spans="2:2">
      <c r="B54" s="18"/>
    </row>
    <row r="55" spans="2:2">
      <c r="B55" s="18"/>
    </row>
    <row r="56" spans="2:2">
      <c r="B56" s="18"/>
    </row>
    <row r="57" spans="2:2">
      <c r="B57" s="18"/>
    </row>
    <row r="58" spans="2:2">
      <c r="B58" s="18"/>
    </row>
    <row r="59" spans="2:2">
      <c r="B59" s="18"/>
    </row>
    <row r="60" spans="2:2">
      <c r="B60" s="18"/>
    </row>
    <row r="61" spans="2:2">
      <c r="B61" s="18"/>
    </row>
    <row r="62" spans="2:2">
      <c r="B62" s="18"/>
    </row>
  </sheetData>
  <mergeCells count="4">
    <mergeCell ref="A1:D1"/>
    <mergeCell ref="A2:D2"/>
    <mergeCell ref="A3:D3"/>
    <mergeCell ref="A42:C42"/>
  </mergeCells>
  <pageMargins left="0.19685039370078741" right="0.19685039370078741" top="0.74803149606299213" bottom="0.74803149606299213" header="0.31496062992125984" footer="0.31496062992125984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C21" sqref="C21"/>
    </sheetView>
  </sheetViews>
  <sheetFormatPr defaultColWidth="9.77734375" defaultRowHeight="27.75"/>
  <cols>
    <col min="1" max="2" width="9" style="16" customWidth="1"/>
    <col min="3" max="3" width="44.21875" style="16" customWidth="1"/>
    <col min="4" max="4" width="10.21875" style="16" customWidth="1"/>
    <col min="5" max="5" width="9.44140625" style="16" customWidth="1"/>
    <col min="6" max="8" width="9.77734375" style="16"/>
    <col min="9" max="9" width="12.77734375" style="16" customWidth="1"/>
    <col min="10" max="16384" width="9.77734375" style="16"/>
  </cols>
  <sheetData>
    <row r="1" spans="1:5">
      <c r="A1" s="73" t="s">
        <v>85</v>
      </c>
      <c r="B1" s="73"/>
      <c r="C1" s="73"/>
      <c r="D1" s="73"/>
    </row>
    <row r="2" spans="1:5">
      <c r="A2" s="73" t="s">
        <v>92</v>
      </c>
      <c r="B2" s="73"/>
      <c r="C2" s="73"/>
      <c r="D2" s="73"/>
    </row>
    <row r="3" spans="1:5">
      <c r="A3" s="73" t="s">
        <v>87</v>
      </c>
      <c r="B3" s="73"/>
      <c r="C3" s="73"/>
      <c r="D3" s="73"/>
    </row>
    <row r="4" spans="1:5" ht="12.75" customHeight="1">
      <c r="A4" s="17"/>
      <c r="B4" s="17"/>
      <c r="C4" s="17"/>
      <c r="D4" s="17"/>
    </row>
    <row r="5" spans="1:5">
      <c r="A5" s="19" t="s">
        <v>58</v>
      </c>
      <c r="B5" s="19" t="s">
        <v>59</v>
      </c>
      <c r="C5" s="19" t="s">
        <v>88</v>
      </c>
      <c r="D5" s="19" t="s">
        <v>89</v>
      </c>
      <c r="E5" s="26" t="s">
        <v>361</v>
      </c>
    </row>
    <row r="6" spans="1:5">
      <c r="A6" s="20" t="s">
        <v>446</v>
      </c>
      <c r="B6" s="21"/>
      <c r="C6" s="22" t="s">
        <v>246</v>
      </c>
      <c r="D6" s="21">
        <v>720</v>
      </c>
      <c r="E6" s="22"/>
    </row>
    <row r="7" spans="1:5">
      <c r="A7" s="20"/>
      <c r="B7" s="21"/>
      <c r="C7" s="22" t="s">
        <v>247</v>
      </c>
      <c r="D7" s="21">
        <v>900</v>
      </c>
      <c r="E7" s="22"/>
    </row>
    <row r="8" spans="1:5">
      <c r="A8" s="20"/>
      <c r="B8" s="21"/>
      <c r="C8" s="22" t="s">
        <v>248</v>
      </c>
      <c r="D8" s="21">
        <v>810</v>
      </c>
      <c r="E8" s="22"/>
    </row>
    <row r="9" spans="1:5">
      <c r="A9" s="20"/>
      <c r="B9" s="21"/>
      <c r="C9" s="22" t="s">
        <v>250</v>
      </c>
      <c r="D9" s="21">
        <v>180</v>
      </c>
      <c r="E9" s="22"/>
    </row>
    <row r="10" spans="1:5">
      <c r="A10" s="20"/>
      <c r="B10" s="21"/>
      <c r="C10" s="22" t="s">
        <v>249</v>
      </c>
      <c r="D10" s="21">
        <v>200</v>
      </c>
      <c r="E10" s="22"/>
    </row>
    <row r="11" spans="1:5">
      <c r="A11" s="20"/>
      <c r="B11" s="21"/>
      <c r="C11" s="22" t="s">
        <v>251</v>
      </c>
      <c r="D11" s="21">
        <v>450</v>
      </c>
      <c r="E11" s="22"/>
    </row>
    <row r="12" spans="1:5">
      <c r="A12" s="20"/>
      <c r="B12" s="21"/>
      <c r="C12" s="22" t="s">
        <v>252</v>
      </c>
      <c r="D12" s="21">
        <v>450</v>
      </c>
      <c r="E12" s="22"/>
    </row>
    <row r="13" spans="1:5">
      <c r="A13" s="20"/>
      <c r="B13" s="21"/>
      <c r="C13" s="22" t="s">
        <v>254</v>
      </c>
      <c r="D13" s="23">
        <v>5200</v>
      </c>
      <c r="E13" s="22"/>
    </row>
    <row r="14" spans="1:5">
      <c r="A14" s="20"/>
      <c r="B14" s="21"/>
      <c r="C14" s="22" t="s">
        <v>253</v>
      </c>
      <c r="D14" s="23">
        <v>850</v>
      </c>
      <c r="E14" s="22"/>
    </row>
    <row r="15" spans="1:5">
      <c r="A15" s="20"/>
      <c r="B15" s="21"/>
      <c r="C15" s="22" t="s">
        <v>255</v>
      </c>
      <c r="D15" s="23">
        <v>380</v>
      </c>
      <c r="E15" s="22"/>
    </row>
    <row r="16" spans="1:5">
      <c r="A16" s="20"/>
      <c r="B16" s="21"/>
      <c r="C16" s="22" t="s">
        <v>257</v>
      </c>
      <c r="D16" s="21">
        <v>1200</v>
      </c>
      <c r="E16" s="22"/>
    </row>
    <row r="17" spans="1:5">
      <c r="A17" s="20"/>
      <c r="B17" s="21"/>
      <c r="C17" s="22" t="s">
        <v>256</v>
      </c>
      <c r="D17" s="23">
        <v>450</v>
      </c>
      <c r="E17" s="22"/>
    </row>
    <row r="18" spans="1:5">
      <c r="A18" s="20"/>
      <c r="B18" s="21"/>
      <c r="C18" s="61" t="s">
        <v>382</v>
      </c>
      <c r="D18" s="23">
        <v>12037.38</v>
      </c>
      <c r="E18" s="22"/>
    </row>
    <row r="19" spans="1:5">
      <c r="A19" s="20"/>
      <c r="B19" s="21"/>
      <c r="C19" s="61" t="s">
        <v>418</v>
      </c>
      <c r="D19" s="21">
        <v>842.62</v>
      </c>
      <c r="E19" s="22"/>
    </row>
    <row r="20" spans="1:5">
      <c r="A20" s="20"/>
      <c r="B20" s="21"/>
      <c r="C20" s="61" t="s">
        <v>384</v>
      </c>
      <c r="D20" s="21">
        <v>12880</v>
      </c>
      <c r="E20" s="22"/>
    </row>
    <row r="21" spans="1:5">
      <c r="A21" s="20"/>
      <c r="B21" s="21"/>
      <c r="C21" s="22" t="s">
        <v>524</v>
      </c>
      <c r="D21" s="21"/>
      <c r="E21" s="22"/>
    </row>
    <row r="22" spans="1:5">
      <c r="A22" s="65" t="s">
        <v>598</v>
      </c>
      <c r="B22" s="44" t="s">
        <v>603</v>
      </c>
      <c r="C22" s="45" t="s">
        <v>599</v>
      </c>
      <c r="D22" s="21"/>
      <c r="E22" s="34"/>
    </row>
    <row r="23" spans="1:5">
      <c r="A23" s="65"/>
      <c r="B23" s="44"/>
      <c r="C23" s="45" t="s">
        <v>602</v>
      </c>
      <c r="D23" s="21">
        <v>20560.75</v>
      </c>
      <c r="E23" s="34"/>
    </row>
    <row r="24" spans="1:5">
      <c r="A24" s="65"/>
      <c r="B24" s="44"/>
      <c r="C24" s="45" t="s">
        <v>601</v>
      </c>
      <c r="D24" s="21">
        <v>1439.25</v>
      </c>
      <c r="E24" s="34"/>
    </row>
    <row r="25" spans="1:5">
      <c r="A25" s="65"/>
      <c r="B25" s="44"/>
      <c r="C25" s="45" t="s">
        <v>600</v>
      </c>
      <c r="D25" s="21"/>
      <c r="E25" s="34">
        <v>22000</v>
      </c>
    </row>
    <row r="26" spans="1:5">
      <c r="A26" s="65"/>
      <c r="B26" s="44"/>
      <c r="C26" s="45" t="s">
        <v>595</v>
      </c>
      <c r="D26" s="21"/>
      <c r="E26" s="34"/>
    </row>
    <row r="27" spans="1:5">
      <c r="A27" s="74" t="s">
        <v>447</v>
      </c>
      <c r="B27" s="75"/>
      <c r="C27" s="76"/>
      <c r="D27" s="25"/>
      <c r="E27" s="16">
        <v>34880</v>
      </c>
    </row>
    <row r="28" spans="1:5">
      <c r="B28" s="18"/>
    </row>
    <row r="29" spans="1:5">
      <c r="B29" s="18"/>
    </row>
    <row r="30" spans="1:5">
      <c r="B30" s="18"/>
    </row>
    <row r="31" spans="1:5">
      <c r="B31" s="18"/>
    </row>
    <row r="32" spans="1:5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  <row r="47" spans="2:2">
      <c r="B47" s="18"/>
    </row>
  </sheetData>
  <mergeCells count="4">
    <mergeCell ref="A1:D1"/>
    <mergeCell ref="A2:D2"/>
    <mergeCell ref="A3:D3"/>
    <mergeCell ref="A27:C27"/>
  </mergeCells>
  <pageMargins left="0.19685039370078741" right="0.19685039370078741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98"/>
  <sheetViews>
    <sheetView tabSelected="1" workbookViewId="0">
      <selection activeCell="C76" sqref="C76"/>
    </sheetView>
  </sheetViews>
  <sheetFormatPr defaultColWidth="9.77734375" defaultRowHeight="27.75"/>
  <cols>
    <col min="1" max="1" width="9.5546875" style="16" customWidth="1"/>
    <col min="2" max="2" width="8.21875" style="16" customWidth="1"/>
    <col min="3" max="3" width="40.44140625" style="16" customWidth="1"/>
    <col min="4" max="4" width="9.88671875" style="16" customWidth="1"/>
    <col min="5" max="5" width="8.5546875" style="16" customWidth="1"/>
    <col min="6" max="8" width="9.77734375" style="16"/>
    <col min="9" max="9" width="12.77734375" style="16" customWidth="1"/>
    <col min="10" max="16384" width="9.77734375" style="16"/>
  </cols>
  <sheetData>
    <row r="1" spans="1:6">
      <c r="A1" s="73" t="s">
        <v>85</v>
      </c>
      <c r="B1" s="73"/>
      <c r="C1" s="73"/>
      <c r="D1" s="73"/>
    </row>
    <row r="2" spans="1:6">
      <c r="A2" s="73" t="s">
        <v>93</v>
      </c>
      <c r="B2" s="73"/>
      <c r="C2" s="73"/>
      <c r="D2" s="73"/>
    </row>
    <row r="3" spans="1:6">
      <c r="A3" s="73" t="s">
        <v>315</v>
      </c>
      <c r="B3" s="73"/>
      <c r="C3" s="73"/>
      <c r="D3" s="73"/>
    </row>
    <row r="4" spans="1:6" ht="12.75" customHeight="1">
      <c r="A4" s="17"/>
      <c r="B4" s="17"/>
      <c r="C4" s="17"/>
      <c r="D4" s="17"/>
    </row>
    <row r="5" spans="1:6">
      <c r="A5" s="19" t="s">
        <v>58</v>
      </c>
      <c r="B5" s="19" t="s">
        <v>59</v>
      </c>
      <c r="C5" s="19" t="s">
        <v>88</v>
      </c>
      <c r="D5" s="19" t="s">
        <v>89</v>
      </c>
      <c r="E5" s="26" t="s">
        <v>361</v>
      </c>
      <c r="F5" s="16" t="s">
        <v>220</v>
      </c>
    </row>
    <row r="6" spans="1:6">
      <c r="A6" s="20"/>
      <c r="B6" s="21"/>
      <c r="C6" s="22" t="s">
        <v>130</v>
      </c>
      <c r="D6" s="21" t="s">
        <v>131</v>
      </c>
      <c r="E6" s="22"/>
    </row>
    <row r="7" spans="1:6">
      <c r="A7" s="20"/>
      <c r="B7" s="21"/>
      <c r="C7" s="22" t="s">
        <v>133</v>
      </c>
      <c r="D7" s="21" t="s">
        <v>131</v>
      </c>
      <c r="E7" s="22"/>
    </row>
    <row r="8" spans="1:6">
      <c r="A8" s="20"/>
      <c r="B8" s="21"/>
      <c r="C8" s="22" t="s">
        <v>134</v>
      </c>
      <c r="D8" s="21" t="s">
        <v>131</v>
      </c>
      <c r="E8" s="22"/>
    </row>
    <row r="9" spans="1:6">
      <c r="A9" s="20"/>
      <c r="B9" s="21"/>
      <c r="C9" s="22" t="s">
        <v>135</v>
      </c>
      <c r="D9" s="21" t="s">
        <v>131</v>
      </c>
      <c r="E9" s="22"/>
    </row>
    <row r="10" spans="1:6">
      <c r="A10" s="20"/>
      <c r="B10" s="21"/>
      <c r="C10" s="22" t="s">
        <v>136</v>
      </c>
      <c r="D10" s="21" t="s">
        <v>131</v>
      </c>
      <c r="E10" s="22"/>
    </row>
    <row r="11" spans="1:6">
      <c r="A11" s="20"/>
      <c r="B11" s="21"/>
      <c r="C11" s="22" t="s">
        <v>137</v>
      </c>
      <c r="D11" s="21" t="s">
        <v>131</v>
      </c>
      <c r="E11" s="22"/>
    </row>
    <row r="12" spans="1:6">
      <c r="A12" s="20"/>
      <c r="B12" s="21"/>
      <c r="C12" s="22" t="s">
        <v>138</v>
      </c>
      <c r="D12" s="23" t="s">
        <v>131</v>
      </c>
      <c r="E12" s="22"/>
    </row>
    <row r="13" spans="1:6">
      <c r="A13" s="20"/>
      <c r="B13" s="21"/>
      <c r="C13" s="22" t="s">
        <v>139</v>
      </c>
      <c r="D13" s="23">
        <v>420</v>
      </c>
      <c r="E13" s="22"/>
    </row>
    <row r="14" spans="1:6">
      <c r="A14" s="20"/>
      <c r="B14" s="21"/>
      <c r="C14" s="22" t="s">
        <v>140</v>
      </c>
      <c r="D14" s="23" t="s">
        <v>132</v>
      </c>
      <c r="E14" s="22"/>
    </row>
    <row r="15" spans="1:6">
      <c r="A15" s="20"/>
      <c r="B15" s="21"/>
      <c r="C15" s="22" t="s">
        <v>141</v>
      </c>
      <c r="D15" s="21"/>
      <c r="E15" s="22"/>
    </row>
    <row r="16" spans="1:6">
      <c r="A16" s="20"/>
      <c r="B16" s="21"/>
      <c r="C16" s="22" t="s">
        <v>503</v>
      </c>
      <c r="D16" s="23">
        <v>145</v>
      </c>
      <c r="E16" s="22"/>
    </row>
    <row r="17" spans="1:7">
      <c r="A17" s="20"/>
      <c r="B17" s="21"/>
      <c r="C17" s="22" t="s">
        <v>504</v>
      </c>
      <c r="D17" s="23">
        <v>840</v>
      </c>
      <c r="E17" s="22"/>
    </row>
    <row r="18" spans="1:7">
      <c r="A18" s="20"/>
      <c r="B18" s="21"/>
      <c r="C18" s="22" t="s">
        <v>505</v>
      </c>
      <c r="D18" s="21">
        <v>445</v>
      </c>
      <c r="E18" s="22"/>
    </row>
    <row r="19" spans="1:7">
      <c r="A19" s="20"/>
      <c r="B19" s="21"/>
      <c r="C19" s="22" t="s">
        <v>506</v>
      </c>
      <c r="D19" s="21">
        <v>1500</v>
      </c>
      <c r="E19" s="22"/>
    </row>
    <row r="20" spans="1:7">
      <c r="A20" s="20"/>
      <c r="B20" s="21"/>
      <c r="C20" s="22" t="s">
        <v>507</v>
      </c>
      <c r="D20" s="21">
        <v>18</v>
      </c>
      <c r="E20" s="22"/>
    </row>
    <row r="21" spans="1:7">
      <c r="A21" s="20"/>
      <c r="B21" s="21"/>
      <c r="C21" s="22" t="s">
        <v>508</v>
      </c>
      <c r="D21" s="21">
        <v>355</v>
      </c>
      <c r="E21" s="22"/>
    </row>
    <row r="22" spans="1:7">
      <c r="A22" s="20"/>
      <c r="B22" s="21"/>
      <c r="C22" s="22" t="s">
        <v>509</v>
      </c>
      <c r="D22" s="21">
        <v>390</v>
      </c>
      <c r="E22" s="22"/>
    </row>
    <row r="23" spans="1:7">
      <c r="A23" s="20"/>
      <c r="B23" s="21"/>
      <c r="C23" s="22" t="s">
        <v>510</v>
      </c>
      <c r="D23" s="21">
        <v>420</v>
      </c>
      <c r="E23" s="22"/>
    </row>
    <row r="24" spans="1:7">
      <c r="A24" s="20"/>
      <c r="B24" s="21"/>
      <c r="C24" s="22" t="s">
        <v>511</v>
      </c>
      <c r="D24" s="31">
        <v>3693</v>
      </c>
      <c r="E24" s="22"/>
    </row>
    <row r="25" spans="1:7">
      <c r="A25" s="20"/>
      <c r="B25" s="21"/>
      <c r="C25" s="61" t="s">
        <v>379</v>
      </c>
      <c r="D25" s="21">
        <v>4113</v>
      </c>
      <c r="E25" s="22"/>
    </row>
    <row r="26" spans="1:7">
      <c r="A26" s="20"/>
      <c r="B26" s="21"/>
      <c r="C26" s="61" t="s">
        <v>512</v>
      </c>
      <c r="D26" s="29">
        <v>287.91000000000003</v>
      </c>
      <c r="E26" s="22"/>
      <c r="G26" s="30"/>
    </row>
    <row r="27" spans="1:7">
      <c r="A27" s="20"/>
      <c r="B27" s="21"/>
      <c r="C27" s="61" t="s">
        <v>513</v>
      </c>
      <c r="D27" s="31"/>
      <c r="E27" s="22">
        <v>4400.91</v>
      </c>
    </row>
    <row r="28" spans="1:7">
      <c r="A28" s="20"/>
      <c r="B28" s="21"/>
      <c r="C28" s="22" t="s">
        <v>541</v>
      </c>
      <c r="D28" s="31"/>
      <c r="E28" s="22"/>
    </row>
    <row r="29" spans="1:7">
      <c r="A29" s="20"/>
      <c r="B29" s="21"/>
      <c r="C29" s="22" t="s">
        <v>143</v>
      </c>
      <c r="D29" s="21" t="s">
        <v>142</v>
      </c>
      <c r="E29" s="22"/>
    </row>
    <row r="30" spans="1:7">
      <c r="A30" s="20"/>
      <c r="B30" s="21"/>
      <c r="C30" s="22" t="s">
        <v>144</v>
      </c>
      <c r="D30" s="23" t="s">
        <v>142</v>
      </c>
      <c r="E30" s="22"/>
    </row>
    <row r="31" spans="1:7">
      <c r="A31" s="20"/>
      <c r="B31" s="21"/>
      <c r="C31" s="22" t="s">
        <v>145</v>
      </c>
      <c r="D31" s="23" t="s">
        <v>142</v>
      </c>
      <c r="E31" s="22"/>
    </row>
    <row r="32" spans="1:7">
      <c r="A32" s="20"/>
      <c r="B32" s="21"/>
      <c r="C32" s="22" t="s">
        <v>146</v>
      </c>
      <c r="D32" s="23" t="s">
        <v>142</v>
      </c>
      <c r="E32" s="22"/>
    </row>
    <row r="33" spans="1:5">
      <c r="A33" s="20"/>
      <c r="B33" s="21"/>
      <c r="C33" s="22" t="s">
        <v>137</v>
      </c>
      <c r="D33" s="21" t="s">
        <v>142</v>
      </c>
      <c r="E33" s="22"/>
    </row>
    <row r="34" spans="1:5">
      <c r="A34" s="20"/>
      <c r="B34" s="21"/>
      <c r="C34" s="22" t="s">
        <v>138</v>
      </c>
      <c r="D34" s="21" t="s">
        <v>142</v>
      </c>
      <c r="E34" s="22"/>
    </row>
    <row r="35" spans="1:5">
      <c r="A35" s="20"/>
      <c r="B35" s="21"/>
      <c r="C35" s="22" t="s">
        <v>147</v>
      </c>
      <c r="D35" s="21" t="s">
        <v>142</v>
      </c>
      <c r="E35" s="22"/>
    </row>
    <row r="36" spans="1:5">
      <c r="A36" s="20"/>
      <c r="B36" s="21"/>
      <c r="C36" s="22" t="s">
        <v>148</v>
      </c>
      <c r="D36" s="21" t="s">
        <v>142</v>
      </c>
      <c r="E36" s="22"/>
    </row>
    <row r="37" spans="1:5">
      <c r="A37" s="20"/>
      <c r="B37" s="21"/>
      <c r="C37" s="22" t="s">
        <v>149</v>
      </c>
      <c r="D37" s="21" t="s">
        <v>150</v>
      </c>
      <c r="E37" s="22"/>
    </row>
    <row r="38" spans="1:5">
      <c r="A38" s="20"/>
      <c r="B38" s="21"/>
      <c r="C38" s="22" t="s">
        <v>151</v>
      </c>
      <c r="D38" s="21">
        <v>370</v>
      </c>
      <c r="E38" s="22"/>
    </row>
    <row r="39" spans="1:5">
      <c r="A39" s="20"/>
      <c r="B39" s="21"/>
      <c r="C39" s="22" t="s">
        <v>152</v>
      </c>
      <c r="D39" s="21">
        <v>195.5</v>
      </c>
      <c r="E39" s="22"/>
    </row>
    <row r="40" spans="1:5">
      <c r="A40" s="20"/>
      <c r="B40" s="21"/>
      <c r="C40" s="22" t="s">
        <v>503</v>
      </c>
      <c r="D40" s="21">
        <v>145</v>
      </c>
      <c r="E40" s="22"/>
    </row>
    <row r="41" spans="1:5">
      <c r="A41" s="20"/>
      <c r="B41" s="21"/>
      <c r="C41" s="22" t="s">
        <v>514</v>
      </c>
      <c r="D41" s="21">
        <v>840</v>
      </c>
      <c r="E41" s="22"/>
    </row>
    <row r="42" spans="1:5">
      <c r="A42" s="20"/>
      <c r="B42" s="21"/>
      <c r="C42" s="22" t="s">
        <v>515</v>
      </c>
      <c r="D42" s="21">
        <v>92</v>
      </c>
      <c r="E42" s="22"/>
    </row>
    <row r="43" spans="1:5">
      <c r="A43" s="20"/>
      <c r="B43" s="21"/>
      <c r="C43" s="22" t="s">
        <v>516</v>
      </c>
      <c r="D43" s="21">
        <v>865</v>
      </c>
      <c r="E43" s="22"/>
    </row>
    <row r="44" spans="1:5">
      <c r="A44" s="20"/>
      <c r="B44" s="21"/>
      <c r="C44" s="22" t="s">
        <v>517</v>
      </c>
      <c r="D44" s="21">
        <v>7.48</v>
      </c>
      <c r="E44" s="22"/>
    </row>
    <row r="45" spans="1:5">
      <c r="A45" s="20"/>
      <c r="B45" s="21"/>
      <c r="C45" s="22" t="s">
        <v>654</v>
      </c>
      <c r="D45" s="21">
        <v>18</v>
      </c>
      <c r="E45" s="22"/>
    </row>
    <row r="46" spans="1:5">
      <c r="A46" s="20"/>
      <c r="B46" s="21"/>
      <c r="C46" s="22" t="s">
        <v>653</v>
      </c>
      <c r="D46" s="21">
        <v>138</v>
      </c>
      <c r="E46" s="22"/>
    </row>
    <row r="47" spans="1:5">
      <c r="A47" s="20"/>
      <c r="B47" s="21"/>
      <c r="C47" s="22" t="s">
        <v>508</v>
      </c>
      <c r="D47" s="23">
        <v>365</v>
      </c>
      <c r="E47" s="22"/>
    </row>
    <row r="48" spans="1:5">
      <c r="A48" s="20"/>
      <c r="B48" s="21"/>
      <c r="C48" s="22" t="s">
        <v>518</v>
      </c>
      <c r="D48" s="21">
        <v>1185</v>
      </c>
      <c r="E48" s="22"/>
    </row>
    <row r="49" spans="1:5">
      <c r="A49" s="20"/>
      <c r="B49" s="21"/>
      <c r="C49" s="61" t="s">
        <v>519</v>
      </c>
      <c r="D49" s="23">
        <v>4790.9799999999996</v>
      </c>
      <c r="E49" s="22"/>
    </row>
    <row r="50" spans="1:5">
      <c r="A50" s="20"/>
      <c r="B50" s="21"/>
      <c r="C50" s="61" t="s">
        <v>520</v>
      </c>
      <c r="D50" s="23">
        <v>335.37</v>
      </c>
      <c r="E50" s="22"/>
    </row>
    <row r="51" spans="1:5">
      <c r="A51" s="20"/>
      <c r="B51" s="21"/>
      <c r="C51" s="61" t="s">
        <v>521</v>
      </c>
      <c r="D51" s="23"/>
      <c r="E51" s="22">
        <v>5126.3500000000004</v>
      </c>
    </row>
    <row r="52" spans="1:5">
      <c r="A52" s="20"/>
      <c r="B52" s="21"/>
      <c r="C52" s="22" t="s">
        <v>541</v>
      </c>
      <c r="D52" s="21"/>
      <c r="E52" s="22"/>
    </row>
    <row r="53" spans="1:5">
      <c r="A53" s="65" t="s">
        <v>538</v>
      </c>
      <c r="B53" s="44">
        <v>33608</v>
      </c>
      <c r="C53" s="45" t="s">
        <v>539</v>
      </c>
      <c r="D53" s="21">
        <v>546</v>
      </c>
      <c r="E53" s="34"/>
    </row>
    <row r="54" spans="1:5">
      <c r="A54" s="65"/>
      <c r="B54" s="44"/>
      <c r="C54" s="45" t="s">
        <v>540</v>
      </c>
      <c r="D54" s="21"/>
      <c r="E54" s="34"/>
    </row>
    <row r="55" spans="1:5">
      <c r="A55" s="65"/>
      <c r="B55" s="44"/>
      <c r="C55" s="45" t="s">
        <v>542</v>
      </c>
      <c r="D55" s="21">
        <v>546</v>
      </c>
      <c r="E55" s="34"/>
    </row>
    <row r="56" spans="1:5">
      <c r="A56" s="65"/>
      <c r="B56" s="44"/>
      <c r="C56" s="45" t="s">
        <v>543</v>
      </c>
      <c r="D56" s="21">
        <v>38.22</v>
      </c>
      <c r="E56" s="34"/>
    </row>
    <row r="57" spans="1:5">
      <c r="A57" s="65"/>
      <c r="B57" s="44"/>
      <c r="C57" s="45" t="s">
        <v>544</v>
      </c>
      <c r="D57" s="21"/>
      <c r="E57" s="34">
        <v>584.22</v>
      </c>
    </row>
    <row r="58" spans="1:5">
      <c r="A58" s="65"/>
      <c r="B58" s="44"/>
      <c r="C58" s="45" t="s">
        <v>545</v>
      </c>
      <c r="D58" s="21"/>
      <c r="E58" s="34"/>
    </row>
    <row r="59" spans="1:5">
      <c r="A59" s="65" t="s">
        <v>594</v>
      </c>
      <c r="B59" s="44" t="s">
        <v>592</v>
      </c>
      <c r="C59" s="45" t="s">
        <v>593</v>
      </c>
      <c r="D59" s="21"/>
      <c r="E59" s="34"/>
    </row>
    <row r="60" spans="1:5">
      <c r="A60" s="65"/>
      <c r="B60" s="44"/>
      <c r="C60" s="45" t="s">
        <v>596</v>
      </c>
      <c r="D60" s="21">
        <v>14205.61</v>
      </c>
      <c r="E60" s="34"/>
    </row>
    <row r="61" spans="1:5">
      <c r="A61" s="65"/>
      <c r="B61" s="44"/>
      <c r="C61" s="45" t="s">
        <v>597</v>
      </c>
      <c r="D61" s="21">
        <v>994.39</v>
      </c>
      <c r="E61" s="34"/>
    </row>
    <row r="62" spans="1:5">
      <c r="A62" s="65"/>
      <c r="B62" s="44"/>
      <c r="C62" s="45" t="s">
        <v>544</v>
      </c>
      <c r="D62" s="21"/>
      <c r="E62" s="34">
        <v>15200</v>
      </c>
    </row>
    <row r="63" spans="1:5">
      <c r="A63" s="65"/>
      <c r="B63" s="44"/>
      <c r="C63" s="45" t="s">
        <v>595</v>
      </c>
      <c r="D63" s="21"/>
      <c r="E63" s="34"/>
    </row>
    <row r="64" spans="1:5">
      <c r="A64" s="65" t="s">
        <v>645</v>
      </c>
      <c r="B64" s="44" t="s">
        <v>592</v>
      </c>
      <c r="C64" s="45" t="s">
        <v>646</v>
      </c>
      <c r="D64" s="21">
        <v>1683.6</v>
      </c>
      <c r="E64" s="34"/>
    </row>
    <row r="65" spans="1:5">
      <c r="A65" s="65"/>
      <c r="B65" s="44"/>
      <c r="C65" s="45" t="s">
        <v>647</v>
      </c>
      <c r="D65" s="21">
        <v>1656</v>
      </c>
      <c r="E65" s="34"/>
    </row>
    <row r="66" spans="1:5">
      <c r="A66" s="65"/>
      <c r="B66" s="44"/>
      <c r="C66" s="45" t="s">
        <v>648</v>
      </c>
      <c r="D66" s="21">
        <v>920</v>
      </c>
      <c r="E66" s="34"/>
    </row>
    <row r="67" spans="1:5">
      <c r="A67" s="65"/>
      <c r="B67" s="44"/>
      <c r="C67" s="45" t="s">
        <v>650</v>
      </c>
      <c r="D67" s="21">
        <v>2540</v>
      </c>
      <c r="E67" s="34"/>
    </row>
    <row r="68" spans="1:5">
      <c r="A68" s="65"/>
      <c r="B68" s="44"/>
      <c r="C68" s="45" t="s">
        <v>649</v>
      </c>
      <c r="D68" s="21">
        <v>145</v>
      </c>
      <c r="E68" s="34"/>
    </row>
    <row r="69" spans="1:5">
      <c r="A69" s="65"/>
      <c r="B69" s="44"/>
      <c r="C69" s="45" t="s">
        <v>651</v>
      </c>
      <c r="D69" s="21">
        <v>840</v>
      </c>
      <c r="E69" s="34"/>
    </row>
    <row r="70" spans="1:5">
      <c r="A70" s="65"/>
      <c r="B70" s="44"/>
      <c r="C70" s="45" t="s">
        <v>652</v>
      </c>
      <c r="D70" s="21">
        <v>18</v>
      </c>
      <c r="E70" s="34"/>
    </row>
    <row r="71" spans="1:5">
      <c r="A71" s="65"/>
      <c r="B71" s="44"/>
      <c r="C71" s="45" t="s">
        <v>508</v>
      </c>
      <c r="D71" s="21">
        <v>365</v>
      </c>
      <c r="E71" s="34"/>
    </row>
    <row r="72" spans="1:5">
      <c r="A72" s="65"/>
      <c r="B72" s="44"/>
      <c r="C72" s="45" t="s">
        <v>656</v>
      </c>
      <c r="D72" s="21">
        <v>4259.6000000000004</v>
      </c>
      <c r="E72" s="34"/>
    </row>
    <row r="73" spans="1:5">
      <c r="A73" s="65"/>
      <c r="B73" s="44"/>
      <c r="C73" s="45" t="s">
        <v>657</v>
      </c>
      <c r="D73" s="21">
        <v>3908</v>
      </c>
      <c r="E73" s="34"/>
    </row>
    <row r="74" spans="1:5">
      <c r="A74" s="65"/>
      <c r="B74" s="44"/>
      <c r="C74" s="45" t="s">
        <v>655</v>
      </c>
      <c r="D74" s="21"/>
      <c r="E74" s="34">
        <v>8167.6</v>
      </c>
    </row>
    <row r="75" spans="1:5">
      <c r="A75" s="65"/>
      <c r="B75" s="44"/>
      <c r="C75" s="45" t="s">
        <v>658</v>
      </c>
      <c r="D75" s="21"/>
      <c r="E75" s="34"/>
    </row>
    <row r="76" spans="1:5">
      <c r="A76" s="65" t="s">
        <v>659</v>
      </c>
      <c r="B76" s="44" t="s">
        <v>660</v>
      </c>
      <c r="C76" s="45" t="s">
        <v>662</v>
      </c>
      <c r="D76" s="21"/>
      <c r="E76" s="34">
        <v>1800</v>
      </c>
    </row>
    <row r="77" spans="1:5">
      <c r="A77" s="65"/>
      <c r="B77" s="44"/>
      <c r="C77" s="45" t="s">
        <v>661</v>
      </c>
      <c r="D77" s="21"/>
      <c r="E77" s="34"/>
    </row>
    <row r="78" spans="1:5">
      <c r="A78" s="74" t="s">
        <v>616</v>
      </c>
      <c r="B78" s="75"/>
      <c r="C78" s="76"/>
      <c r="D78" s="25"/>
      <c r="E78" s="16">
        <v>35279.1</v>
      </c>
    </row>
    <row r="79" spans="1:5">
      <c r="B79" s="18"/>
    </row>
    <row r="80" spans="1:5">
      <c r="B80" s="18"/>
    </row>
    <row r="81" spans="2:2">
      <c r="B81" s="18"/>
    </row>
    <row r="82" spans="2:2">
      <c r="B82" s="18"/>
    </row>
    <row r="83" spans="2:2">
      <c r="B83" s="18"/>
    </row>
    <row r="84" spans="2:2">
      <c r="B84" s="18"/>
    </row>
    <row r="85" spans="2:2">
      <c r="B85" s="18"/>
    </row>
    <row r="86" spans="2:2">
      <c r="B86" s="18"/>
    </row>
    <row r="87" spans="2:2">
      <c r="B87" s="18"/>
    </row>
    <row r="88" spans="2:2">
      <c r="B88" s="18"/>
    </row>
    <row r="89" spans="2:2">
      <c r="B89" s="18"/>
    </row>
    <row r="90" spans="2:2">
      <c r="B90" s="18"/>
    </row>
    <row r="91" spans="2:2">
      <c r="B91" s="18"/>
    </row>
    <row r="92" spans="2:2">
      <c r="B92" s="18"/>
    </row>
    <row r="93" spans="2:2">
      <c r="B93" s="18"/>
    </row>
    <row r="94" spans="2:2">
      <c r="B94" s="18"/>
    </row>
    <row r="95" spans="2:2">
      <c r="B95" s="18"/>
    </row>
    <row r="96" spans="2:2">
      <c r="B96" s="18"/>
    </row>
    <row r="97" spans="2:2">
      <c r="B97" s="18"/>
    </row>
    <row r="98" spans="2:2">
      <c r="B98" s="18"/>
    </row>
  </sheetData>
  <mergeCells count="4">
    <mergeCell ref="A1:D1"/>
    <mergeCell ref="A2:D2"/>
    <mergeCell ref="A3:D3"/>
    <mergeCell ref="A78:C78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69"/>
  <sheetViews>
    <sheetView workbookViewId="0">
      <selection activeCell="D155" sqref="D155"/>
    </sheetView>
  </sheetViews>
  <sheetFormatPr defaultColWidth="9.77734375" defaultRowHeight="27.75"/>
  <cols>
    <col min="1" max="1" width="8.77734375" style="16" customWidth="1"/>
    <col min="2" max="2" width="8.21875" style="16" customWidth="1"/>
    <col min="3" max="3" width="41" style="16" customWidth="1"/>
    <col min="4" max="4" width="8.44140625" style="16" customWidth="1"/>
    <col min="5" max="5" width="9.33203125" style="16" customWidth="1"/>
    <col min="6" max="8" width="9.77734375" style="16"/>
    <col min="9" max="9" width="12.77734375" style="16" customWidth="1"/>
    <col min="10" max="16384" width="9.77734375" style="16"/>
  </cols>
  <sheetData>
    <row r="1" spans="1:5">
      <c r="A1" s="73" t="s">
        <v>85</v>
      </c>
      <c r="B1" s="73"/>
      <c r="C1" s="73"/>
      <c r="D1" s="73"/>
    </row>
    <row r="2" spans="1:5">
      <c r="A2" s="73" t="s">
        <v>94</v>
      </c>
      <c r="B2" s="73"/>
      <c r="C2" s="73"/>
      <c r="D2" s="73"/>
    </row>
    <row r="3" spans="1:5">
      <c r="A3" s="73" t="s">
        <v>167</v>
      </c>
      <c r="B3" s="73"/>
      <c r="C3" s="73"/>
      <c r="D3" s="73"/>
    </row>
    <row r="4" spans="1:5" ht="12.75" customHeight="1">
      <c r="A4" s="17"/>
      <c r="B4" s="17"/>
      <c r="C4" s="17"/>
      <c r="D4" s="17"/>
    </row>
    <row r="5" spans="1:5">
      <c r="A5" s="19" t="s">
        <v>58</v>
      </c>
      <c r="B5" s="19" t="s">
        <v>59</v>
      </c>
      <c r="C5" s="19" t="s">
        <v>88</v>
      </c>
      <c r="D5" s="19" t="s">
        <v>89</v>
      </c>
      <c r="E5" s="26" t="s">
        <v>361</v>
      </c>
    </row>
    <row r="6" spans="1:5">
      <c r="A6" s="20"/>
      <c r="B6" s="21"/>
      <c r="C6" s="22" t="s">
        <v>169</v>
      </c>
      <c r="D6" s="21">
        <v>205</v>
      </c>
      <c r="E6" s="22"/>
    </row>
    <row r="7" spans="1:5">
      <c r="A7" s="20"/>
      <c r="B7" s="21"/>
      <c r="C7" s="22" t="s">
        <v>170</v>
      </c>
      <c r="D7" s="21">
        <v>2000</v>
      </c>
      <c r="E7" s="22"/>
    </row>
    <row r="8" spans="1:5">
      <c r="A8" s="20"/>
      <c r="B8" s="21"/>
      <c r="C8" s="22" t="s">
        <v>171</v>
      </c>
      <c r="D8" s="21">
        <v>336</v>
      </c>
      <c r="E8" s="22"/>
    </row>
    <row r="9" spans="1:5">
      <c r="A9" s="20"/>
      <c r="B9" s="21"/>
      <c r="C9" s="22" t="s">
        <v>172</v>
      </c>
      <c r="D9" s="21">
        <v>285</v>
      </c>
      <c r="E9" s="22"/>
    </row>
    <row r="10" spans="1:5">
      <c r="A10" s="20"/>
      <c r="B10" s="21"/>
      <c r="C10" s="22" t="s">
        <v>173</v>
      </c>
      <c r="D10" s="21">
        <v>931</v>
      </c>
      <c r="E10" s="22"/>
    </row>
    <row r="11" spans="1:5">
      <c r="A11" s="20"/>
      <c r="B11" s="21"/>
      <c r="C11" s="22" t="s">
        <v>174</v>
      </c>
      <c r="D11" s="21">
        <v>250</v>
      </c>
      <c r="E11" s="22"/>
    </row>
    <row r="12" spans="1:5">
      <c r="A12" s="20"/>
      <c r="B12" s="21"/>
      <c r="C12" s="22" t="s">
        <v>175</v>
      </c>
      <c r="D12" s="23">
        <v>445</v>
      </c>
      <c r="E12" s="22"/>
    </row>
    <row r="13" spans="1:5">
      <c r="A13" s="20"/>
      <c r="B13" s="21"/>
      <c r="C13" s="22" t="s">
        <v>176</v>
      </c>
      <c r="D13" s="23">
        <v>390</v>
      </c>
      <c r="E13" s="22"/>
    </row>
    <row r="14" spans="1:5">
      <c r="A14" s="20"/>
      <c r="B14" s="21"/>
      <c r="C14" s="22" t="s">
        <v>177</v>
      </c>
      <c r="D14" s="23">
        <v>420</v>
      </c>
      <c r="E14" s="22"/>
    </row>
    <row r="15" spans="1:5">
      <c r="A15" s="20"/>
      <c r="B15" s="21"/>
      <c r="C15" s="22" t="s">
        <v>178</v>
      </c>
      <c r="D15" s="21">
        <v>7000</v>
      </c>
      <c r="E15" s="22"/>
    </row>
    <row r="16" spans="1:5">
      <c r="A16" s="20"/>
      <c r="B16" s="21"/>
      <c r="C16" s="61" t="s">
        <v>435</v>
      </c>
      <c r="D16" s="23">
        <v>12297</v>
      </c>
      <c r="E16" s="22"/>
    </row>
    <row r="17" spans="1:5">
      <c r="A17" s="20"/>
      <c r="B17" s="21"/>
      <c r="C17" s="61" t="s">
        <v>436</v>
      </c>
      <c r="D17" s="23">
        <v>860.79</v>
      </c>
      <c r="E17" s="22"/>
    </row>
    <row r="18" spans="1:5">
      <c r="A18" s="20"/>
      <c r="B18" s="21"/>
      <c r="C18" s="61" t="s">
        <v>361</v>
      </c>
      <c r="D18" s="21"/>
      <c r="E18" s="22">
        <v>13157.79</v>
      </c>
    </row>
    <row r="19" spans="1:5">
      <c r="A19" s="20"/>
      <c r="B19" s="21"/>
      <c r="C19" s="22" t="s">
        <v>554</v>
      </c>
      <c r="D19" s="21"/>
      <c r="E19" s="22"/>
    </row>
    <row r="20" spans="1:5">
      <c r="A20" s="20"/>
      <c r="B20" s="21"/>
      <c r="C20" s="22" t="s">
        <v>179</v>
      </c>
      <c r="D20" s="21">
        <v>205</v>
      </c>
      <c r="E20" s="22"/>
    </row>
    <row r="21" spans="1:5">
      <c r="A21" s="20"/>
      <c r="B21" s="21"/>
      <c r="C21" s="22" t="s">
        <v>180</v>
      </c>
      <c r="D21" s="21">
        <v>931</v>
      </c>
      <c r="E21" s="22"/>
    </row>
    <row r="22" spans="1:5">
      <c r="A22" s="20"/>
      <c r="B22" s="21"/>
      <c r="C22" s="22" t="s">
        <v>181</v>
      </c>
      <c r="D22" s="21">
        <v>445</v>
      </c>
      <c r="E22" s="22"/>
    </row>
    <row r="23" spans="1:5">
      <c r="A23" s="20"/>
      <c r="B23" s="21"/>
      <c r="C23" s="22" t="s">
        <v>182</v>
      </c>
      <c r="D23" s="21">
        <v>7</v>
      </c>
      <c r="E23" s="22"/>
    </row>
    <row r="24" spans="1:5">
      <c r="A24" s="20"/>
      <c r="B24" s="21"/>
      <c r="C24" s="61" t="s">
        <v>437</v>
      </c>
      <c r="D24" s="21">
        <v>1623</v>
      </c>
      <c r="E24" s="22"/>
    </row>
    <row r="25" spans="1:5">
      <c r="A25" s="20"/>
      <c r="B25" s="21"/>
      <c r="C25" s="61" t="s">
        <v>436</v>
      </c>
      <c r="D25" s="21">
        <v>113.61</v>
      </c>
      <c r="E25" s="22"/>
    </row>
    <row r="26" spans="1:5">
      <c r="A26" s="20"/>
      <c r="B26" s="21"/>
      <c r="C26" s="61" t="s">
        <v>361</v>
      </c>
      <c r="D26" s="21"/>
      <c r="E26" s="22">
        <v>1736.61</v>
      </c>
    </row>
    <row r="27" spans="1:5">
      <c r="A27" s="20"/>
      <c r="B27" s="21"/>
      <c r="C27" s="22" t="s">
        <v>554</v>
      </c>
      <c r="D27" s="23"/>
      <c r="E27" s="22"/>
    </row>
    <row r="28" spans="1:5">
      <c r="A28" s="20"/>
      <c r="B28" s="21"/>
      <c r="C28" s="22" t="s">
        <v>180</v>
      </c>
      <c r="D28" s="23">
        <v>931</v>
      </c>
      <c r="E28" s="22"/>
    </row>
    <row r="29" spans="1:5">
      <c r="A29" s="20"/>
      <c r="B29" s="21"/>
      <c r="C29" s="22" t="s">
        <v>183</v>
      </c>
      <c r="D29" s="23">
        <v>450</v>
      </c>
      <c r="E29" s="22"/>
    </row>
    <row r="30" spans="1:5">
      <c r="A30" s="20"/>
      <c r="B30" s="21"/>
      <c r="C30" s="22" t="s">
        <v>179</v>
      </c>
      <c r="D30" s="23">
        <v>205</v>
      </c>
      <c r="E30" s="22"/>
    </row>
    <row r="31" spans="1:5">
      <c r="A31" s="20"/>
      <c r="B31" s="21"/>
      <c r="C31" s="22" t="s">
        <v>184</v>
      </c>
      <c r="D31" s="21">
        <v>1220</v>
      </c>
      <c r="E31" s="22"/>
    </row>
    <row r="32" spans="1:5">
      <c r="A32" s="20"/>
      <c r="B32" s="21"/>
      <c r="C32" s="22" t="s">
        <v>185</v>
      </c>
      <c r="D32" s="21">
        <v>445</v>
      </c>
      <c r="E32" s="22"/>
    </row>
    <row r="33" spans="1:6">
      <c r="A33" s="20"/>
      <c r="B33" s="21"/>
      <c r="C33" s="61" t="s">
        <v>438</v>
      </c>
      <c r="D33" s="21">
        <v>3286</v>
      </c>
      <c r="E33" s="22"/>
    </row>
    <row r="34" spans="1:6">
      <c r="A34" s="20"/>
      <c r="B34" s="21"/>
      <c r="C34" s="61" t="s">
        <v>436</v>
      </c>
      <c r="D34" s="21">
        <v>230.02</v>
      </c>
      <c r="E34" s="22"/>
    </row>
    <row r="35" spans="1:6">
      <c r="A35" s="20"/>
      <c r="B35" s="21"/>
      <c r="C35" s="61" t="s">
        <v>361</v>
      </c>
      <c r="D35" s="21"/>
      <c r="E35" s="22">
        <v>3516.02</v>
      </c>
    </row>
    <row r="36" spans="1:6">
      <c r="A36" s="20"/>
      <c r="B36" s="21"/>
      <c r="C36" s="22" t="s">
        <v>554</v>
      </c>
      <c r="D36" s="21"/>
      <c r="E36" s="22"/>
    </row>
    <row r="37" spans="1:6">
      <c r="A37" s="20" t="s">
        <v>417</v>
      </c>
      <c r="B37" s="21">
        <v>91926</v>
      </c>
      <c r="C37" s="22" t="s">
        <v>186</v>
      </c>
      <c r="D37" s="21">
        <v>800</v>
      </c>
      <c r="E37" s="22"/>
      <c r="F37" s="16" t="s">
        <v>220</v>
      </c>
    </row>
    <row r="38" spans="1:6">
      <c r="A38" s="20"/>
      <c r="B38" s="21"/>
      <c r="C38" s="22" t="s">
        <v>187</v>
      </c>
      <c r="D38" s="21">
        <v>200</v>
      </c>
      <c r="E38" s="22"/>
    </row>
    <row r="39" spans="1:6">
      <c r="A39" s="20"/>
      <c r="B39" s="21"/>
      <c r="C39" s="61" t="s">
        <v>420</v>
      </c>
      <c r="D39" s="21">
        <v>934.58</v>
      </c>
      <c r="E39" s="22"/>
    </row>
    <row r="40" spans="1:6">
      <c r="A40" s="20"/>
      <c r="B40" s="21"/>
      <c r="C40" s="61" t="s">
        <v>419</v>
      </c>
      <c r="D40" s="21">
        <v>65.42</v>
      </c>
      <c r="E40" s="22"/>
    </row>
    <row r="41" spans="1:6">
      <c r="A41" s="20"/>
      <c r="B41" s="21"/>
      <c r="C41" s="61" t="s">
        <v>361</v>
      </c>
      <c r="D41" s="21"/>
      <c r="E41" s="22">
        <v>1000</v>
      </c>
    </row>
    <row r="42" spans="1:6">
      <c r="A42" s="20"/>
      <c r="B42" s="21"/>
      <c r="C42" s="22" t="s">
        <v>524</v>
      </c>
      <c r="D42" s="21"/>
      <c r="E42" s="22"/>
    </row>
    <row r="43" spans="1:6">
      <c r="A43" s="20"/>
      <c r="B43" s="21"/>
      <c r="C43" s="22" t="s">
        <v>179</v>
      </c>
      <c r="D43" s="21">
        <v>205</v>
      </c>
      <c r="E43" s="22"/>
    </row>
    <row r="44" spans="1:6">
      <c r="A44" s="20"/>
      <c r="B44" s="21"/>
      <c r="C44" s="22" t="s">
        <v>188</v>
      </c>
      <c r="D44" s="23">
        <v>405</v>
      </c>
      <c r="E44" s="22"/>
    </row>
    <row r="45" spans="1:6">
      <c r="A45" s="20"/>
      <c r="B45" s="21"/>
      <c r="C45" s="22" t="s">
        <v>189</v>
      </c>
      <c r="D45" s="21">
        <v>740</v>
      </c>
      <c r="E45" s="22"/>
    </row>
    <row r="46" spans="1:6">
      <c r="A46" s="20"/>
      <c r="B46" s="21"/>
      <c r="C46" s="22" t="s">
        <v>190</v>
      </c>
      <c r="D46" s="23">
        <v>5100</v>
      </c>
      <c r="E46" s="22"/>
    </row>
    <row r="47" spans="1:6">
      <c r="A47" s="20"/>
      <c r="B47" s="21"/>
      <c r="C47" s="22" t="s">
        <v>191</v>
      </c>
      <c r="D47" s="23">
        <v>350</v>
      </c>
      <c r="E47" s="22"/>
    </row>
    <row r="48" spans="1:6">
      <c r="A48" s="20"/>
      <c r="B48" s="21"/>
      <c r="C48" s="22" t="s">
        <v>192</v>
      </c>
      <c r="D48" s="23">
        <v>150</v>
      </c>
      <c r="E48" s="22"/>
    </row>
    <row r="49" spans="1:5">
      <c r="A49" s="20"/>
      <c r="B49" s="21"/>
      <c r="C49" s="22" t="s">
        <v>193</v>
      </c>
      <c r="D49" s="21">
        <v>610</v>
      </c>
      <c r="E49" s="22"/>
    </row>
    <row r="50" spans="1:5">
      <c r="A50" s="20"/>
      <c r="B50" s="21"/>
      <c r="C50" s="22" t="s">
        <v>194</v>
      </c>
      <c r="D50" s="21">
        <v>390</v>
      </c>
      <c r="E50" s="22"/>
    </row>
    <row r="51" spans="1:5">
      <c r="A51" s="20"/>
      <c r="B51" s="21"/>
      <c r="C51" s="22" t="s">
        <v>195</v>
      </c>
      <c r="D51" s="21">
        <v>97</v>
      </c>
      <c r="E51" s="22"/>
    </row>
    <row r="52" spans="1:5">
      <c r="A52" s="20"/>
      <c r="B52" s="21"/>
      <c r="C52" s="22" t="s">
        <v>196</v>
      </c>
      <c r="D52" s="21">
        <v>133</v>
      </c>
      <c r="E52" s="22"/>
    </row>
    <row r="53" spans="1:5">
      <c r="A53" s="20"/>
      <c r="B53" s="21"/>
      <c r="C53" s="22" t="s">
        <v>196</v>
      </c>
      <c r="D53" s="21">
        <v>798</v>
      </c>
      <c r="E53" s="22"/>
    </row>
    <row r="54" spans="1:5">
      <c r="A54" s="20"/>
      <c r="B54" s="21"/>
      <c r="C54" s="22" t="s">
        <v>197</v>
      </c>
      <c r="D54" s="21">
        <v>250</v>
      </c>
      <c r="E54" s="22"/>
    </row>
    <row r="55" spans="1:5">
      <c r="A55" s="20"/>
      <c r="B55" s="21"/>
      <c r="C55" s="22" t="s">
        <v>198</v>
      </c>
      <c r="D55" s="21">
        <v>445</v>
      </c>
      <c r="E55" s="22"/>
    </row>
    <row r="56" spans="1:5">
      <c r="A56" s="20"/>
      <c r="B56" s="21"/>
      <c r="C56" s="22" t="s">
        <v>199</v>
      </c>
      <c r="D56" s="21">
        <v>1090</v>
      </c>
      <c r="E56" s="22"/>
    </row>
    <row r="57" spans="1:5">
      <c r="A57" s="20"/>
      <c r="B57" s="21"/>
      <c r="C57" s="22" t="s">
        <v>200</v>
      </c>
      <c r="D57" s="21">
        <v>600</v>
      </c>
      <c r="E57" s="22"/>
    </row>
    <row r="58" spans="1:5">
      <c r="A58" s="20"/>
      <c r="B58" s="21"/>
      <c r="C58" s="22" t="s">
        <v>201</v>
      </c>
      <c r="D58" s="21">
        <v>500</v>
      </c>
      <c r="E58" s="22"/>
    </row>
    <row r="59" spans="1:5">
      <c r="A59" s="20"/>
      <c r="B59" s="21"/>
      <c r="C59" s="22" t="s">
        <v>202</v>
      </c>
      <c r="D59" s="21">
        <v>200</v>
      </c>
      <c r="E59" s="22"/>
    </row>
    <row r="60" spans="1:5">
      <c r="A60" s="20"/>
      <c r="B60" s="21"/>
      <c r="C60" s="61" t="s">
        <v>439</v>
      </c>
      <c r="D60" s="23">
        <v>12098</v>
      </c>
      <c r="E60" s="22"/>
    </row>
    <row r="61" spans="1:5">
      <c r="A61" s="20"/>
      <c r="B61" s="21"/>
      <c r="C61" s="61" t="s">
        <v>436</v>
      </c>
      <c r="D61" s="23">
        <v>846.86</v>
      </c>
      <c r="E61" s="22"/>
    </row>
    <row r="62" spans="1:5">
      <c r="A62" s="20"/>
      <c r="B62" s="21"/>
      <c r="C62" s="61" t="s">
        <v>361</v>
      </c>
      <c r="D62" s="23"/>
      <c r="E62" s="22">
        <v>12944.86</v>
      </c>
    </row>
    <row r="63" spans="1:5">
      <c r="A63" s="20"/>
      <c r="B63" s="21"/>
      <c r="C63" s="61" t="s">
        <v>614</v>
      </c>
      <c r="D63" s="23"/>
      <c r="E63" s="22"/>
    </row>
    <row r="64" spans="1:5">
      <c r="A64" s="20"/>
      <c r="B64" s="21"/>
      <c r="C64" s="22" t="s">
        <v>179</v>
      </c>
      <c r="D64" s="24">
        <v>205</v>
      </c>
      <c r="E64" s="22"/>
    </row>
    <row r="65" spans="1:5">
      <c r="A65" s="20"/>
      <c r="B65" s="21"/>
      <c r="C65" s="22" t="s">
        <v>203</v>
      </c>
      <c r="D65" s="24">
        <v>595</v>
      </c>
      <c r="E65" s="22"/>
    </row>
    <row r="66" spans="1:5">
      <c r="A66" s="20"/>
      <c r="B66" s="21"/>
      <c r="C66" s="22" t="s">
        <v>180</v>
      </c>
      <c r="D66" s="24">
        <v>931</v>
      </c>
      <c r="E66" s="22"/>
    </row>
    <row r="67" spans="1:5">
      <c r="A67" s="20"/>
      <c r="B67" s="21"/>
      <c r="C67" s="22" t="s">
        <v>204</v>
      </c>
      <c r="D67" s="24">
        <v>445</v>
      </c>
      <c r="E67" s="22"/>
    </row>
    <row r="68" spans="1:5">
      <c r="A68" s="20"/>
      <c r="B68" s="21"/>
      <c r="C68" s="22" t="s">
        <v>205</v>
      </c>
      <c r="D68" s="24">
        <v>665</v>
      </c>
      <c r="E68" s="22"/>
    </row>
    <row r="69" spans="1:5">
      <c r="A69" s="20"/>
      <c r="B69" s="21"/>
      <c r="C69" s="22" t="s">
        <v>206</v>
      </c>
      <c r="D69" s="24">
        <v>1170</v>
      </c>
      <c r="E69" s="22"/>
    </row>
    <row r="70" spans="1:5">
      <c r="A70" s="20"/>
      <c r="B70" s="21"/>
      <c r="C70" s="22" t="s">
        <v>207</v>
      </c>
      <c r="D70" s="24">
        <v>40</v>
      </c>
      <c r="E70" s="22"/>
    </row>
    <row r="71" spans="1:5">
      <c r="A71" s="20"/>
      <c r="B71" s="21"/>
      <c r="C71" s="22" t="s">
        <v>208</v>
      </c>
      <c r="D71" s="24">
        <v>30</v>
      </c>
      <c r="E71" s="22"/>
    </row>
    <row r="72" spans="1:5">
      <c r="A72" s="20"/>
      <c r="B72" s="21"/>
      <c r="C72" s="22" t="s">
        <v>207</v>
      </c>
      <c r="D72" s="24">
        <v>26</v>
      </c>
      <c r="E72" s="22"/>
    </row>
    <row r="73" spans="1:5">
      <c r="A73" s="20"/>
      <c r="B73" s="21"/>
      <c r="C73" s="22" t="s">
        <v>209</v>
      </c>
      <c r="D73" s="21">
        <v>200</v>
      </c>
      <c r="E73" s="22"/>
    </row>
    <row r="74" spans="1:5">
      <c r="A74" s="20"/>
      <c r="B74" s="21"/>
      <c r="C74" s="22" t="s">
        <v>183</v>
      </c>
      <c r="D74" s="24">
        <v>450</v>
      </c>
      <c r="E74" s="22"/>
    </row>
    <row r="75" spans="1:5">
      <c r="A75" s="20"/>
      <c r="B75" s="21"/>
      <c r="C75" s="22" t="s">
        <v>210</v>
      </c>
      <c r="D75" s="24">
        <v>220</v>
      </c>
      <c r="E75" s="22"/>
    </row>
    <row r="76" spans="1:5">
      <c r="A76" s="20"/>
      <c r="B76" s="21"/>
      <c r="C76" s="22" t="s">
        <v>211</v>
      </c>
      <c r="D76" s="21">
        <v>1500</v>
      </c>
      <c r="E76" s="22"/>
    </row>
    <row r="77" spans="1:5">
      <c r="A77" s="20"/>
      <c r="B77" s="21"/>
      <c r="C77" s="22" t="s">
        <v>212</v>
      </c>
      <c r="D77" s="24">
        <v>190</v>
      </c>
      <c r="E77" s="22"/>
    </row>
    <row r="78" spans="1:5">
      <c r="A78" s="20"/>
      <c r="B78" s="21"/>
      <c r="C78" s="61" t="s">
        <v>435</v>
      </c>
      <c r="D78" s="24">
        <v>7162</v>
      </c>
      <c r="E78" s="22"/>
    </row>
    <row r="79" spans="1:5">
      <c r="A79" s="20"/>
      <c r="B79" s="21"/>
      <c r="C79" s="61" t="s">
        <v>436</v>
      </c>
      <c r="D79" s="24">
        <v>501.34</v>
      </c>
      <c r="E79" s="22"/>
    </row>
    <row r="80" spans="1:5">
      <c r="A80" s="20"/>
      <c r="B80" s="21"/>
      <c r="C80" s="61" t="s">
        <v>361</v>
      </c>
      <c r="D80" s="24"/>
      <c r="E80" s="22">
        <v>7663.34</v>
      </c>
    </row>
    <row r="81" spans="1:6">
      <c r="A81" s="20"/>
      <c r="B81" s="21"/>
      <c r="C81" s="22" t="s">
        <v>554</v>
      </c>
      <c r="D81" s="24"/>
      <c r="E81" s="22"/>
    </row>
    <row r="82" spans="1:6">
      <c r="A82" s="20" t="s">
        <v>432</v>
      </c>
      <c r="B82" s="21">
        <v>103277</v>
      </c>
      <c r="C82" s="22" t="s">
        <v>213</v>
      </c>
      <c r="D82" s="21">
        <v>3000</v>
      </c>
      <c r="E82" s="22"/>
      <c r="F82" s="16" t="s">
        <v>220</v>
      </c>
    </row>
    <row r="83" spans="1:6">
      <c r="A83" s="20"/>
      <c r="B83" s="21"/>
      <c r="C83" s="22" t="s">
        <v>604</v>
      </c>
      <c r="D83" s="21"/>
      <c r="E83" s="22"/>
    </row>
    <row r="84" spans="1:6">
      <c r="A84" s="20"/>
      <c r="B84" s="21"/>
      <c r="C84" s="22" t="s">
        <v>179</v>
      </c>
      <c r="D84" s="21">
        <v>205</v>
      </c>
      <c r="E84" s="22"/>
    </row>
    <row r="85" spans="1:6">
      <c r="A85" s="20"/>
      <c r="B85" s="21"/>
      <c r="C85" s="22" t="s">
        <v>214</v>
      </c>
      <c r="D85" s="21">
        <v>336</v>
      </c>
      <c r="E85" s="22"/>
    </row>
    <row r="86" spans="1:6">
      <c r="A86" s="20"/>
      <c r="B86" s="21"/>
      <c r="C86" s="22" t="s">
        <v>215</v>
      </c>
      <c r="D86" s="21">
        <v>285</v>
      </c>
      <c r="E86" s="22"/>
    </row>
    <row r="87" spans="1:6">
      <c r="A87" s="35"/>
      <c r="B87" s="36"/>
      <c r="C87" s="37" t="s">
        <v>216</v>
      </c>
      <c r="D87" s="36">
        <v>931</v>
      </c>
      <c r="E87" s="22"/>
    </row>
    <row r="88" spans="1:6">
      <c r="A88" s="39"/>
      <c r="B88" s="39"/>
      <c r="C88" s="39" t="s">
        <v>570</v>
      </c>
      <c r="D88" s="38">
        <v>250</v>
      </c>
      <c r="E88" s="22"/>
    </row>
    <row r="89" spans="1:6">
      <c r="A89" s="22"/>
      <c r="B89" s="21"/>
      <c r="C89" s="22" t="s">
        <v>198</v>
      </c>
      <c r="D89" s="22">
        <v>445</v>
      </c>
      <c r="E89" s="22"/>
    </row>
    <row r="90" spans="1:6">
      <c r="A90" s="22"/>
      <c r="B90" s="21"/>
      <c r="C90" s="22" t="s">
        <v>182</v>
      </c>
      <c r="D90" s="22">
        <v>7</v>
      </c>
      <c r="E90" s="22"/>
    </row>
    <row r="91" spans="1:6">
      <c r="A91" s="22"/>
      <c r="B91" s="21"/>
      <c r="C91" s="22" t="s">
        <v>183</v>
      </c>
      <c r="D91" s="22">
        <v>450</v>
      </c>
      <c r="E91" s="22"/>
    </row>
    <row r="92" spans="1:6">
      <c r="A92" s="22"/>
      <c r="B92" s="21"/>
      <c r="C92" s="22" t="s">
        <v>217</v>
      </c>
      <c r="D92" s="22">
        <v>420</v>
      </c>
      <c r="E92" s="22"/>
    </row>
    <row r="93" spans="1:6">
      <c r="A93" s="22"/>
      <c r="B93" s="21"/>
      <c r="C93" s="61" t="s">
        <v>438</v>
      </c>
      <c r="D93" s="22">
        <v>3364</v>
      </c>
      <c r="E93" s="22"/>
    </row>
    <row r="94" spans="1:6">
      <c r="A94" s="22"/>
      <c r="B94" s="21"/>
      <c r="C94" s="61" t="s">
        <v>376</v>
      </c>
      <c r="D94" s="22">
        <v>235.48</v>
      </c>
      <c r="E94" s="22"/>
    </row>
    <row r="95" spans="1:6">
      <c r="A95" s="22"/>
      <c r="B95" s="21"/>
      <c r="C95" s="61" t="s">
        <v>384</v>
      </c>
      <c r="D95" s="22"/>
      <c r="E95" s="22">
        <v>3599.48</v>
      </c>
    </row>
    <row r="96" spans="1:6">
      <c r="A96" s="22"/>
      <c r="B96" s="21"/>
      <c r="C96" s="22" t="s">
        <v>554</v>
      </c>
      <c r="D96" s="22"/>
      <c r="E96" s="22"/>
    </row>
    <row r="97" spans="1:6">
      <c r="A97" s="22"/>
      <c r="B97" s="21"/>
      <c r="C97" s="22" t="s">
        <v>179</v>
      </c>
      <c r="D97" s="22">
        <v>205</v>
      </c>
      <c r="E97" s="22"/>
    </row>
    <row r="98" spans="1:6">
      <c r="A98" s="22"/>
      <c r="B98" s="21"/>
      <c r="C98" s="22" t="s">
        <v>180</v>
      </c>
      <c r="D98" s="22">
        <v>931</v>
      </c>
      <c r="E98" s="22"/>
    </row>
    <row r="99" spans="1:6">
      <c r="A99" s="22"/>
      <c r="B99" s="21"/>
      <c r="C99" s="22" t="s">
        <v>204</v>
      </c>
      <c r="D99" s="22">
        <v>445</v>
      </c>
      <c r="E99" s="22"/>
    </row>
    <row r="100" spans="1:6">
      <c r="A100" s="22"/>
      <c r="B100" s="21"/>
      <c r="C100" s="61" t="s">
        <v>438</v>
      </c>
      <c r="D100" s="22">
        <v>1616</v>
      </c>
      <c r="E100" s="22"/>
    </row>
    <row r="101" spans="1:6">
      <c r="A101" s="22"/>
      <c r="B101" s="21"/>
      <c r="C101" s="61" t="s">
        <v>440</v>
      </c>
      <c r="D101" s="22">
        <v>113.13</v>
      </c>
      <c r="E101" s="22"/>
    </row>
    <row r="102" spans="1:6">
      <c r="A102" s="22"/>
      <c r="B102" s="21"/>
      <c r="C102" s="61" t="s">
        <v>361</v>
      </c>
      <c r="D102" s="22"/>
      <c r="E102" s="22">
        <v>1729.12</v>
      </c>
    </row>
    <row r="103" spans="1:6">
      <c r="A103" s="22"/>
      <c r="B103" s="21"/>
      <c r="C103" s="22"/>
      <c r="D103" s="22"/>
      <c r="E103" s="22"/>
    </row>
    <row r="104" spans="1:6">
      <c r="A104" s="22" t="s">
        <v>433</v>
      </c>
      <c r="B104" s="21">
        <v>111665</v>
      </c>
      <c r="C104" s="22" t="s">
        <v>441</v>
      </c>
      <c r="D104" s="22">
        <v>8317.76</v>
      </c>
      <c r="E104" s="22"/>
      <c r="F104" s="16" t="s">
        <v>220</v>
      </c>
    </row>
    <row r="105" spans="1:6">
      <c r="A105" s="22"/>
      <c r="B105" s="21"/>
      <c r="C105" s="22" t="s">
        <v>574</v>
      </c>
      <c r="D105" s="22">
        <v>582.24</v>
      </c>
      <c r="E105" s="22"/>
    </row>
    <row r="106" spans="1:6">
      <c r="A106" s="22"/>
      <c r="B106" s="21"/>
      <c r="C106" s="22" t="s">
        <v>573</v>
      </c>
      <c r="D106" s="22"/>
      <c r="E106" s="22">
        <v>8900</v>
      </c>
    </row>
    <row r="107" spans="1:6">
      <c r="A107" s="22"/>
      <c r="B107" s="21"/>
      <c r="C107" s="22" t="s">
        <v>445</v>
      </c>
      <c r="D107" s="22"/>
      <c r="E107" s="22"/>
    </row>
    <row r="108" spans="1:6">
      <c r="A108" s="22"/>
      <c r="B108" s="22"/>
      <c r="C108" s="22" t="s">
        <v>218</v>
      </c>
      <c r="D108" s="22">
        <v>205</v>
      </c>
      <c r="E108" s="22"/>
    </row>
    <row r="109" spans="1:6">
      <c r="A109" s="22"/>
      <c r="B109" s="22"/>
      <c r="C109" s="22" t="s">
        <v>180</v>
      </c>
      <c r="D109" s="22">
        <v>931</v>
      </c>
      <c r="E109" s="22"/>
    </row>
    <row r="110" spans="1:6">
      <c r="A110" s="22"/>
      <c r="B110" s="22"/>
      <c r="C110" s="22" t="s">
        <v>198</v>
      </c>
      <c r="D110" s="22">
        <v>445</v>
      </c>
      <c r="E110" s="22"/>
    </row>
    <row r="111" spans="1:6">
      <c r="A111" s="22"/>
      <c r="B111" s="22"/>
      <c r="C111" s="61" t="s">
        <v>435</v>
      </c>
      <c r="D111" s="22">
        <v>1616</v>
      </c>
      <c r="E111" s="22"/>
    </row>
    <row r="112" spans="1:6">
      <c r="A112" s="22"/>
      <c r="B112" s="22"/>
      <c r="C112" s="61" t="s">
        <v>443</v>
      </c>
      <c r="D112" s="22">
        <v>113.12</v>
      </c>
      <c r="E112" s="22"/>
    </row>
    <row r="113" spans="1:5">
      <c r="A113" s="22"/>
      <c r="B113" s="22"/>
      <c r="C113" s="61" t="s">
        <v>384</v>
      </c>
      <c r="D113" s="22"/>
      <c r="E113" s="22">
        <v>1729.12</v>
      </c>
    </row>
    <row r="114" spans="1:5">
      <c r="A114" s="22"/>
      <c r="B114" s="22"/>
      <c r="C114" s="22" t="s">
        <v>554</v>
      </c>
      <c r="D114" s="22"/>
      <c r="E114" s="22"/>
    </row>
    <row r="115" spans="1:5">
      <c r="A115" s="22" t="s">
        <v>434</v>
      </c>
      <c r="B115" s="22">
        <v>117961</v>
      </c>
      <c r="C115" s="22" t="s">
        <v>219</v>
      </c>
      <c r="D115" s="22"/>
      <c r="E115" s="22"/>
    </row>
    <row r="116" spans="1:5">
      <c r="A116" s="22"/>
      <c r="B116" s="22"/>
      <c r="C116" s="61" t="s">
        <v>438</v>
      </c>
      <c r="D116" s="22">
        <v>14600</v>
      </c>
      <c r="E116" s="22"/>
    </row>
    <row r="117" spans="1:5">
      <c r="A117" s="22"/>
      <c r="B117" s="22"/>
      <c r="C117" s="61" t="s">
        <v>442</v>
      </c>
      <c r="D117" s="22">
        <v>955.14</v>
      </c>
      <c r="E117" s="22"/>
    </row>
    <row r="118" spans="1:5">
      <c r="A118" s="22"/>
      <c r="B118" s="22"/>
      <c r="C118" s="61" t="s">
        <v>384</v>
      </c>
      <c r="D118" s="22"/>
      <c r="E118" s="22">
        <v>14600</v>
      </c>
    </row>
    <row r="119" spans="1:5">
      <c r="A119" s="22"/>
      <c r="B119" s="22"/>
      <c r="C119" s="22"/>
      <c r="D119" s="22"/>
      <c r="E119" s="22"/>
    </row>
    <row r="120" spans="1:5">
      <c r="A120" s="22"/>
      <c r="B120" s="22"/>
      <c r="C120" s="22" t="s">
        <v>348</v>
      </c>
      <c r="D120" s="22">
        <v>190</v>
      </c>
      <c r="E120" s="22"/>
    </row>
    <row r="121" spans="1:5">
      <c r="A121" s="22"/>
      <c r="B121" s="22"/>
      <c r="C121" s="22" t="s">
        <v>180</v>
      </c>
      <c r="D121" s="22">
        <v>837</v>
      </c>
      <c r="E121" s="22"/>
    </row>
    <row r="122" spans="1:5">
      <c r="A122" s="22"/>
      <c r="B122" s="22"/>
      <c r="C122" s="22" t="s">
        <v>204</v>
      </c>
      <c r="D122" s="22">
        <v>445</v>
      </c>
      <c r="E122" s="22"/>
    </row>
    <row r="123" spans="1:5">
      <c r="A123" s="22"/>
      <c r="B123" s="22"/>
      <c r="C123" s="61" t="s">
        <v>444</v>
      </c>
      <c r="D123" s="22">
        <v>1640.9</v>
      </c>
      <c r="E123" s="22"/>
    </row>
    <row r="124" spans="1:5">
      <c r="A124" s="22"/>
      <c r="B124" s="22"/>
      <c r="C124" s="61" t="s">
        <v>442</v>
      </c>
      <c r="D124" s="22">
        <v>114.86</v>
      </c>
      <c r="E124" s="22"/>
    </row>
    <row r="125" spans="1:5">
      <c r="A125" s="22"/>
      <c r="B125" s="22"/>
      <c r="C125" s="61" t="s">
        <v>384</v>
      </c>
      <c r="D125" s="22"/>
      <c r="E125" s="22">
        <v>1755.76</v>
      </c>
    </row>
    <row r="126" spans="1:5">
      <c r="A126" s="22"/>
      <c r="B126" s="22"/>
      <c r="C126" s="22" t="s">
        <v>554</v>
      </c>
      <c r="D126" s="22"/>
      <c r="E126" s="22"/>
    </row>
    <row r="127" spans="1:5">
      <c r="A127" s="43" t="s">
        <v>553</v>
      </c>
      <c r="B127" s="69">
        <v>127468</v>
      </c>
      <c r="C127" s="45" t="s">
        <v>218</v>
      </c>
      <c r="D127" s="22">
        <v>35</v>
      </c>
      <c r="E127" s="41"/>
    </row>
    <row r="128" spans="1:5">
      <c r="A128" s="43"/>
      <c r="B128" s="69"/>
      <c r="C128" s="45" t="s">
        <v>179</v>
      </c>
      <c r="D128" s="22">
        <v>205</v>
      </c>
      <c r="E128" s="41"/>
    </row>
    <row r="129" spans="1:5">
      <c r="A129" s="43"/>
      <c r="B129" s="69"/>
      <c r="C129" s="45" t="s">
        <v>555</v>
      </c>
      <c r="D129" s="22">
        <v>595</v>
      </c>
      <c r="E129" s="41"/>
    </row>
    <row r="130" spans="1:5">
      <c r="A130" s="43"/>
      <c r="B130" s="69"/>
      <c r="C130" s="45" t="s">
        <v>188</v>
      </c>
      <c r="D130" s="22">
        <v>405</v>
      </c>
      <c r="E130" s="41"/>
    </row>
    <row r="131" spans="1:5">
      <c r="A131" s="43"/>
      <c r="B131" s="69"/>
      <c r="C131" s="45" t="s">
        <v>556</v>
      </c>
      <c r="D131" s="22">
        <v>997</v>
      </c>
      <c r="E131" s="41"/>
    </row>
    <row r="132" spans="1:5">
      <c r="A132" s="43"/>
      <c r="B132" s="69"/>
      <c r="C132" s="45" t="s">
        <v>557</v>
      </c>
      <c r="D132" s="22">
        <v>185</v>
      </c>
      <c r="E132" s="41"/>
    </row>
    <row r="133" spans="1:5">
      <c r="A133" s="43"/>
      <c r="B133" s="69"/>
      <c r="C133" s="45" t="s">
        <v>561</v>
      </c>
      <c r="D133" s="22">
        <v>125</v>
      </c>
      <c r="E133" s="41"/>
    </row>
    <row r="134" spans="1:5">
      <c r="A134" s="43"/>
      <c r="B134" s="69"/>
      <c r="C134" s="45" t="s">
        <v>559</v>
      </c>
      <c r="D134" s="22">
        <v>445</v>
      </c>
      <c r="E134" s="41"/>
    </row>
    <row r="135" spans="1:5">
      <c r="A135" s="43"/>
      <c r="B135" s="69"/>
      <c r="C135" s="45" t="s">
        <v>560</v>
      </c>
      <c r="D135" s="22">
        <v>7</v>
      </c>
      <c r="E135" s="41"/>
    </row>
    <row r="136" spans="1:5">
      <c r="A136" s="43"/>
      <c r="B136" s="69"/>
      <c r="C136" s="45" t="s">
        <v>558</v>
      </c>
      <c r="D136" s="22">
        <v>100</v>
      </c>
      <c r="E136" s="41"/>
    </row>
    <row r="137" spans="1:5">
      <c r="A137" s="43"/>
      <c r="B137" s="69"/>
      <c r="C137" s="45" t="s">
        <v>562</v>
      </c>
      <c r="D137" s="22">
        <v>100</v>
      </c>
      <c r="E137" s="41"/>
    </row>
    <row r="138" spans="1:5">
      <c r="A138" s="43"/>
      <c r="B138" s="69"/>
      <c r="C138" s="45" t="s">
        <v>563</v>
      </c>
      <c r="D138" s="22">
        <v>250</v>
      </c>
      <c r="E138" s="41"/>
    </row>
    <row r="139" spans="1:5">
      <c r="A139" s="43"/>
      <c r="B139" s="69"/>
      <c r="C139" s="45" t="s">
        <v>183</v>
      </c>
      <c r="D139" s="22">
        <v>450</v>
      </c>
      <c r="E139" s="41"/>
    </row>
    <row r="140" spans="1:5">
      <c r="A140" s="43"/>
      <c r="B140" s="69"/>
      <c r="C140" s="45" t="s">
        <v>564</v>
      </c>
      <c r="D140" s="22">
        <v>3899.5</v>
      </c>
      <c r="E140" s="41"/>
    </row>
    <row r="141" spans="1:5">
      <c r="A141" s="43"/>
      <c r="B141" s="69"/>
      <c r="C141" s="45" t="s">
        <v>565</v>
      </c>
      <c r="D141" s="22">
        <v>272.97000000000003</v>
      </c>
      <c r="E141" s="41"/>
    </row>
    <row r="142" spans="1:5">
      <c r="A142" s="43"/>
      <c r="B142" s="69"/>
      <c r="C142" s="45" t="s">
        <v>566</v>
      </c>
      <c r="D142" s="22"/>
      <c r="E142" s="41">
        <v>4172.47</v>
      </c>
    </row>
    <row r="143" spans="1:5">
      <c r="A143" s="43"/>
      <c r="B143" s="69"/>
      <c r="C143" s="45" t="s">
        <v>567</v>
      </c>
      <c r="D143" s="22"/>
      <c r="E143" s="41"/>
    </row>
    <row r="144" spans="1:5">
      <c r="A144" s="43" t="s">
        <v>568</v>
      </c>
      <c r="B144" s="69">
        <v>132869</v>
      </c>
      <c r="C144" s="45" t="s">
        <v>218</v>
      </c>
      <c r="D144" s="22">
        <v>35</v>
      </c>
      <c r="E144" s="41"/>
    </row>
    <row r="145" spans="1:5">
      <c r="A145" s="43"/>
      <c r="B145" s="69"/>
      <c r="C145" s="45" t="s">
        <v>179</v>
      </c>
      <c r="D145" s="22">
        <v>205</v>
      </c>
      <c r="E145" s="41"/>
    </row>
    <row r="146" spans="1:5">
      <c r="A146" s="43"/>
      <c r="B146" s="69"/>
      <c r="C146" s="45" t="s">
        <v>180</v>
      </c>
      <c r="D146" s="22">
        <v>931</v>
      </c>
      <c r="E146" s="41"/>
    </row>
    <row r="147" spans="1:5">
      <c r="A147" s="43"/>
      <c r="B147" s="69"/>
      <c r="C147" s="45" t="s">
        <v>570</v>
      </c>
      <c r="D147" s="22">
        <v>250</v>
      </c>
      <c r="E147" s="41"/>
    </row>
    <row r="148" spans="1:5">
      <c r="A148" s="43"/>
      <c r="B148" s="69"/>
      <c r="C148" s="45" t="s">
        <v>569</v>
      </c>
      <c r="D148" s="22">
        <v>120</v>
      </c>
      <c r="E148" s="41"/>
    </row>
    <row r="149" spans="1:5">
      <c r="A149" s="43"/>
      <c r="B149" s="69"/>
      <c r="C149" s="45" t="s">
        <v>560</v>
      </c>
      <c r="D149" s="22">
        <v>7</v>
      </c>
      <c r="E149" s="41"/>
    </row>
    <row r="150" spans="1:5">
      <c r="A150" s="43"/>
      <c r="B150" s="69"/>
      <c r="C150" s="45" t="s">
        <v>571</v>
      </c>
      <c r="D150" s="22">
        <v>450</v>
      </c>
      <c r="E150" s="41"/>
    </row>
    <row r="151" spans="1:5">
      <c r="A151" s="43"/>
      <c r="B151" s="69"/>
      <c r="C151" s="45" t="s">
        <v>202</v>
      </c>
      <c r="D151" s="22">
        <v>200</v>
      </c>
      <c r="E151" s="41"/>
    </row>
    <row r="152" spans="1:5">
      <c r="A152" s="43"/>
      <c r="B152" s="69"/>
      <c r="C152" s="45" t="s">
        <v>572</v>
      </c>
      <c r="D152" s="22">
        <v>240</v>
      </c>
      <c r="E152" s="41"/>
    </row>
    <row r="153" spans="1:5">
      <c r="A153" s="43"/>
      <c r="B153" s="69"/>
      <c r="C153" s="45" t="s">
        <v>575</v>
      </c>
      <c r="D153" s="22">
        <v>2438</v>
      </c>
      <c r="E153" s="41"/>
    </row>
    <row r="154" spans="1:5">
      <c r="A154" s="43"/>
      <c r="B154" s="69"/>
      <c r="C154" s="45" t="s">
        <v>574</v>
      </c>
      <c r="D154" s="22">
        <v>170.66</v>
      </c>
      <c r="E154" s="41"/>
    </row>
    <row r="155" spans="1:5">
      <c r="A155" s="43"/>
      <c r="B155" s="69"/>
      <c r="C155" s="45" t="s">
        <v>573</v>
      </c>
      <c r="D155" s="22"/>
      <c r="E155" s="41">
        <v>2608.66</v>
      </c>
    </row>
    <row r="156" spans="1:5">
      <c r="A156" s="43"/>
      <c r="B156" s="69"/>
      <c r="C156" s="45" t="s">
        <v>622</v>
      </c>
      <c r="D156" s="22"/>
      <c r="E156" s="41"/>
    </row>
    <row r="157" spans="1:5">
      <c r="A157" s="43" t="s">
        <v>623</v>
      </c>
      <c r="B157" s="69">
        <v>137378</v>
      </c>
      <c r="C157" s="45" t="s">
        <v>624</v>
      </c>
      <c r="D157" s="22">
        <v>35</v>
      </c>
      <c r="E157" s="41"/>
    </row>
    <row r="158" spans="1:5">
      <c r="A158" s="43"/>
      <c r="B158" s="69"/>
      <c r="C158" s="45" t="s">
        <v>179</v>
      </c>
      <c r="D158" s="22">
        <v>205</v>
      </c>
      <c r="E158" s="41"/>
    </row>
    <row r="159" spans="1:5">
      <c r="A159" s="43"/>
      <c r="B159" s="69"/>
      <c r="C159" s="45" t="s">
        <v>555</v>
      </c>
      <c r="D159" s="22">
        <v>595</v>
      </c>
      <c r="E159" s="41"/>
    </row>
    <row r="160" spans="1:5">
      <c r="A160" s="43"/>
      <c r="B160" s="69"/>
      <c r="C160" s="45" t="s">
        <v>180</v>
      </c>
      <c r="D160" s="22">
        <v>931</v>
      </c>
      <c r="E160" s="41"/>
    </row>
    <row r="161" spans="1:6">
      <c r="A161" s="43"/>
      <c r="B161" s="69"/>
      <c r="C161" s="45" t="s">
        <v>625</v>
      </c>
      <c r="D161" s="22">
        <v>458</v>
      </c>
      <c r="E161" s="41"/>
    </row>
    <row r="162" spans="1:6">
      <c r="A162" s="43"/>
      <c r="B162" s="69"/>
      <c r="C162" s="45" t="s">
        <v>559</v>
      </c>
      <c r="D162" s="22">
        <v>445</v>
      </c>
      <c r="E162" s="41"/>
    </row>
    <row r="163" spans="1:6">
      <c r="A163" s="43"/>
      <c r="B163" s="69"/>
      <c r="C163" s="45" t="s">
        <v>183</v>
      </c>
      <c r="D163" s="22">
        <v>450</v>
      </c>
      <c r="E163" s="41"/>
    </row>
    <row r="164" spans="1:6">
      <c r="A164" s="43"/>
      <c r="B164" s="69"/>
      <c r="C164" s="45" t="s">
        <v>575</v>
      </c>
      <c r="D164" s="22">
        <v>3119</v>
      </c>
      <c r="E164" s="41"/>
    </row>
    <row r="165" spans="1:6">
      <c r="A165" s="43"/>
      <c r="B165" s="69"/>
      <c r="C165" s="45" t="s">
        <v>574</v>
      </c>
      <c r="D165" s="22">
        <v>218.33</v>
      </c>
      <c r="E165" s="41"/>
    </row>
    <row r="166" spans="1:6">
      <c r="A166" s="43"/>
      <c r="B166" s="69"/>
      <c r="C166" s="45" t="s">
        <v>573</v>
      </c>
      <c r="D166" s="22"/>
      <c r="E166" s="41">
        <v>3337.33</v>
      </c>
    </row>
    <row r="167" spans="1:6">
      <c r="A167" s="43"/>
      <c r="B167" s="69"/>
      <c r="C167" s="45" t="s">
        <v>626</v>
      </c>
      <c r="D167" s="22"/>
      <c r="E167" s="41"/>
    </row>
    <row r="168" spans="1:6">
      <c r="A168" s="74" t="s">
        <v>615</v>
      </c>
      <c r="B168" s="75"/>
      <c r="C168" s="76"/>
      <c r="D168" s="25"/>
      <c r="E168" s="40">
        <v>82450.649999999994</v>
      </c>
      <c r="F168" s="34"/>
    </row>
    <row r="169" spans="1:6">
      <c r="E169" s="34"/>
      <c r="F169" s="34"/>
    </row>
  </sheetData>
  <mergeCells count="4">
    <mergeCell ref="A1:D1"/>
    <mergeCell ref="A2:D2"/>
    <mergeCell ref="A3:D3"/>
    <mergeCell ref="A168:C168"/>
  </mergeCells>
  <pageMargins left="0.19685039370078741" right="0.19685039370078741" top="0.74803149606299213" bottom="0.74803149606299213" header="0.31496062992125984" footer="0.31496062992125984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25"/>
  <sheetViews>
    <sheetView workbookViewId="0">
      <selection activeCell="C109" sqref="C109"/>
    </sheetView>
  </sheetViews>
  <sheetFormatPr defaultColWidth="9.77734375" defaultRowHeight="27.75"/>
  <cols>
    <col min="1" max="1" width="8.33203125" style="16" customWidth="1"/>
    <col min="2" max="2" width="8.109375" style="16" customWidth="1"/>
    <col min="3" max="3" width="51.21875" style="16" customWidth="1"/>
    <col min="4" max="4" width="7.77734375" style="16" customWidth="1"/>
    <col min="5" max="5" width="8.109375" style="16" customWidth="1"/>
    <col min="6" max="6" width="0.21875" style="16" customWidth="1"/>
    <col min="7" max="8" width="9.77734375" style="16"/>
    <col min="9" max="9" width="12.77734375" style="16" customWidth="1"/>
    <col min="10" max="16384" width="9.77734375" style="16"/>
  </cols>
  <sheetData>
    <row r="1" spans="1:5">
      <c r="A1" s="73" t="s">
        <v>85</v>
      </c>
      <c r="B1" s="73"/>
      <c r="C1" s="73"/>
      <c r="D1" s="73"/>
    </row>
    <row r="2" spans="1:5">
      <c r="A2" s="73" t="s">
        <v>95</v>
      </c>
      <c r="B2" s="73"/>
      <c r="C2" s="73"/>
      <c r="D2" s="73"/>
    </row>
    <row r="3" spans="1:5">
      <c r="A3" s="73" t="s">
        <v>153</v>
      </c>
      <c r="B3" s="73"/>
      <c r="C3" s="73"/>
      <c r="D3" s="73"/>
    </row>
    <row r="4" spans="1:5" ht="12.75" customHeight="1">
      <c r="A4" s="17"/>
      <c r="B4" s="17"/>
      <c r="C4" s="17"/>
      <c r="D4" s="17"/>
    </row>
    <row r="5" spans="1:5">
      <c r="A5" s="19" t="s">
        <v>58</v>
      </c>
      <c r="B5" s="19" t="s">
        <v>59</v>
      </c>
      <c r="C5" s="19" t="s">
        <v>88</v>
      </c>
      <c r="D5" s="19" t="s">
        <v>89</v>
      </c>
      <c r="E5" s="26" t="s">
        <v>361</v>
      </c>
    </row>
    <row r="6" spans="1:5">
      <c r="A6" s="20" t="s">
        <v>258</v>
      </c>
      <c r="B6" s="21">
        <v>411753</v>
      </c>
      <c r="C6" s="22" t="s">
        <v>259</v>
      </c>
      <c r="D6" s="21">
        <v>150</v>
      </c>
      <c r="E6" s="22"/>
    </row>
    <row r="7" spans="1:5">
      <c r="A7" s="20"/>
      <c r="B7" s="21"/>
      <c r="C7" s="22" t="s">
        <v>260</v>
      </c>
      <c r="D7" s="21">
        <v>50</v>
      </c>
      <c r="E7" s="22"/>
    </row>
    <row r="8" spans="1:5">
      <c r="A8" s="20"/>
      <c r="B8" s="21"/>
      <c r="C8" s="22" t="s">
        <v>261</v>
      </c>
      <c r="D8" s="21">
        <v>850</v>
      </c>
      <c r="E8" s="22"/>
    </row>
    <row r="9" spans="1:5">
      <c r="A9" s="20"/>
      <c r="B9" s="21"/>
      <c r="C9" s="22" t="s">
        <v>117</v>
      </c>
      <c r="D9" s="21">
        <v>200</v>
      </c>
      <c r="E9" s="22"/>
    </row>
    <row r="10" spans="1:5">
      <c r="A10" s="20"/>
      <c r="B10" s="21"/>
      <c r="C10" s="61" t="s">
        <v>385</v>
      </c>
      <c r="D10" s="21">
        <v>1168.22</v>
      </c>
      <c r="E10" s="22"/>
    </row>
    <row r="11" spans="1:5">
      <c r="A11" s="20"/>
      <c r="B11" s="21"/>
      <c r="C11" s="61" t="s">
        <v>413</v>
      </c>
      <c r="D11" s="21">
        <v>81.78</v>
      </c>
      <c r="E11" s="22"/>
    </row>
    <row r="12" spans="1:5">
      <c r="A12" s="20"/>
      <c r="B12" s="21"/>
      <c r="C12" s="61" t="s">
        <v>414</v>
      </c>
      <c r="D12" s="21"/>
      <c r="E12" s="22">
        <v>1250</v>
      </c>
    </row>
    <row r="13" spans="1:5">
      <c r="A13" s="20"/>
      <c r="B13" s="21"/>
      <c r="C13" s="22" t="s">
        <v>524</v>
      </c>
      <c r="D13" s="23"/>
      <c r="E13" s="22"/>
    </row>
    <row r="14" spans="1:5">
      <c r="A14" s="20" t="s">
        <v>415</v>
      </c>
      <c r="B14" s="21">
        <v>414098</v>
      </c>
      <c r="C14" s="22" t="s">
        <v>262</v>
      </c>
      <c r="D14" s="23">
        <v>6900</v>
      </c>
      <c r="E14" s="22"/>
    </row>
    <row r="15" spans="1:5">
      <c r="A15" s="20"/>
      <c r="B15" s="21"/>
      <c r="C15" s="22" t="s">
        <v>263</v>
      </c>
      <c r="D15" s="23">
        <v>450</v>
      </c>
      <c r="E15" s="22"/>
    </row>
    <row r="16" spans="1:5">
      <c r="A16" s="20"/>
      <c r="B16" s="21"/>
      <c r="C16" s="22" t="s">
        <v>264</v>
      </c>
      <c r="D16" s="21">
        <v>600</v>
      </c>
      <c r="E16" s="22"/>
    </row>
    <row r="17" spans="1:5">
      <c r="A17" s="20"/>
      <c r="B17" s="21"/>
      <c r="C17" s="61" t="s">
        <v>385</v>
      </c>
      <c r="D17" s="23">
        <v>7429.91</v>
      </c>
      <c r="E17" s="22"/>
    </row>
    <row r="18" spans="1:5">
      <c r="A18" s="20"/>
      <c r="B18" s="21"/>
      <c r="C18" s="61" t="s">
        <v>413</v>
      </c>
      <c r="D18" s="23">
        <v>520.09</v>
      </c>
      <c r="E18" s="22"/>
    </row>
    <row r="19" spans="1:5">
      <c r="A19" s="20"/>
      <c r="B19" s="21"/>
      <c r="C19" s="61" t="s">
        <v>377</v>
      </c>
      <c r="D19" s="21"/>
      <c r="E19" s="22">
        <v>7950</v>
      </c>
    </row>
    <row r="20" spans="1:5">
      <c r="A20" s="20" t="s">
        <v>416</v>
      </c>
      <c r="B20" s="21">
        <v>413240</v>
      </c>
      <c r="C20" s="22" t="s">
        <v>221</v>
      </c>
      <c r="D20" s="21"/>
      <c r="E20" s="22"/>
    </row>
    <row r="21" spans="1:5">
      <c r="A21" s="20"/>
      <c r="B21" s="21"/>
      <c r="C21" s="22" t="s">
        <v>605</v>
      </c>
      <c r="D21" s="21">
        <v>1500</v>
      </c>
      <c r="E21" s="22"/>
    </row>
    <row r="22" spans="1:5">
      <c r="A22" s="20"/>
      <c r="B22" s="21"/>
      <c r="C22" s="22"/>
      <c r="D22" s="21"/>
      <c r="E22" s="22"/>
    </row>
    <row r="23" spans="1:5">
      <c r="A23" s="20" t="s">
        <v>417</v>
      </c>
      <c r="B23" s="21">
        <v>415962</v>
      </c>
      <c r="C23" s="22" t="s">
        <v>265</v>
      </c>
      <c r="D23" s="21">
        <v>180</v>
      </c>
      <c r="E23" s="22"/>
    </row>
    <row r="24" spans="1:5">
      <c r="A24" s="20"/>
      <c r="B24" s="21"/>
      <c r="C24" s="22" t="s">
        <v>266</v>
      </c>
      <c r="D24" s="21">
        <v>400</v>
      </c>
      <c r="E24" s="22"/>
    </row>
    <row r="25" spans="1:5">
      <c r="A25" s="20"/>
      <c r="B25" s="21"/>
      <c r="C25" s="22" t="s">
        <v>267</v>
      </c>
      <c r="D25" s="21">
        <v>200</v>
      </c>
      <c r="E25" s="22"/>
    </row>
    <row r="26" spans="1:5">
      <c r="A26" s="20"/>
      <c r="B26" s="21"/>
      <c r="C26" s="22" t="s">
        <v>268</v>
      </c>
      <c r="D26" s="21">
        <v>2130.84</v>
      </c>
      <c r="E26" s="22"/>
    </row>
    <row r="27" spans="1:5">
      <c r="A27" s="20"/>
      <c r="B27" s="21"/>
      <c r="C27" s="61" t="s">
        <v>382</v>
      </c>
      <c r="D27" s="21">
        <v>149.16</v>
      </c>
      <c r="E27" s="22"/>
    </row>
    <row r="28" spans="1:5">
      <c r="A28" s="20"/>
      <c r="B28" s="21"/>
      <c r="C28" s="61" t="s">
        <v>418</v>
      </c>
      <c r="D28" s="21">
        <v>2280</v>
      </c>
      <c r="E28" s="22"/>
    </row>
    <row r="29" spans="1:5">
      <c r="A29" s="20"/>
      <c r="B29" s="21"/>
      <c r="C29" s="61" t="s">
        <v>384</v>
      </c>
      <c r="D29" s="23"/>
      <c r="E29" s="22">
        <v>3500</v>
      </c>
    </row>
    <row r="30" spans="1:5">
      <c r="A30" s="20"/>
      <c r="B30" s="21"/>
      <c r="C30" s="22" t="s">
        <v>524</v>
      </c>
      <c r="D30" s="21"/>
      <c r="E30" s="22"/>
    </row>
    <row r="31" spans="1:5">
      <c r="A31" s="20" t="s">
        <v>423</v>
      </c>
      <c r="B31" s="21">
        <v>416327</v>
      </c>
      <c r="C31" s="22" t="s">
        <v>269</v>
      </c>
      <c r="D31" s="23">
        <v>160</v>
      </c>
      <c r="E31" s="22"/>
    </row>
    <row r="32" spans="1:5">
      <c r="A32" s="20"/>
      <c r="B32" s="21"/>
      <c r="C32" s="22" t="s">
        <v>270</v>
      </c>
      <c r="D32" s="23">
        <v>450</v>
      </c>
      <c r="E32" s="22"/>
    </row>
    <row r="33" spans="1:5">
      <c r="A33" s="20"/>
      <c r="B33" s="21"/>
      <c r="C33" s="22" t="s">
        <v>271</v>
      </c>
      <c r="D33" s="23">
        <v>3841.12</v>
      </c>
      <c r="E33" s="22"/>
    </row>
    <row r="34" spans="1:5">
      <c r="A34" s="20"/>
      <c r="B34" s="21"/>
      <c r="C34" s="61" t="s">
        <v>382</v>
      </c>
      <c r="D34" s="21">
        <v>26888</v>
      </c>
      <c r="E34" s="22"/>
    </row>
    <row r="35" spans="1:5">
      <c r="A35" s="20"/>
      <c r="B35" s="21"/>
      <c r="C35" s="61" t="s">
        <v>418</v>
      </c>
      <c r="D35" s="21">
        <v>4110</v>
      </c>
      <c r="E35" s="22"/>
    </row>
    <row r="36" spans="1:5">
      <c r="A36" s="20"/>
      <c r="B36" s="21"/>
      <c r="C36" s="61" t="s">
        <v>384</v>
      </c>
      <c r="D36" s="21"/>
      <c r="E36" s="22">
        <v>26888</v>
      </c>
    </row>
    <row r="37" spans="1:5">
      <c r="A37" s="20"/>
      <c r="B37" s="21"/>
      <c r="C37" s="22" t="s">
        <v>524</v>
      </c>
      <c r="D37" s="21"/>
      <c r="E37" s="22"/>
    </row>
    <row r="38" spans="1:5">
      <c r="A38" s="20" t="s">
        <v>424</v>
      </c>
      <c r="B38" s="21">
        <v>147898</v>
      </c>
      <c r="C38" s="22" t="s">
        <v>272</v>
      </c>
      <c r="D38" s="21">
        <v>2400</v>
      </c>
      <c r="E38" s="22"/>
    </row>
    <row r="39" spans="1:5">
      <c r="A39" s="20"/>
      <c r="B39" s="21"/>
      <c r="C39" s="22" t="s">
        <v>273</v>
      </c>
      <c r="D39" s="21">
        <v>2500</v>
      </c>
      <c r="E39" s="22"/>
    </row>
    <row r="40" spans="1:5">
      <c r="A40" s="20"/>
      <c r="B40" s="21"/>
      <c r="C40" s="22" t="s">
        <v>274</v>
      </c>
      <c r="D40" s="21">
        <v>890</v>
      </c>
      <c r="E40" s="22"/>
    </row>
    <row r="41" spans="1:5">
      <c r="A41" s="20"/>
      <c r="B41" s="21"/>
      <c r="C41" s="22" t="s">
        <v>124</v>
      </c>
      <c r="D41" s="21">
        <v>140</v>
      </c>
      <c r="E41" s="22"/>
    </row>
    <row r="42" spans="1:5">
      <c r="A42" s="20"/>
      <c r="B42" s="21"/>
      <c r="C42" s="22" t="s">
        <v>275</v>
      </c>
      <c r="D42" s="21">
        <v>150</v>
      </c>
      <c r="E42" s="22"/>
    </row>
    <row r="43" spans="1:5">
      <c r="A43" s="20"/>
      <c r="B43" s="21"/>
      <c r="C43" s="22" t="s">
        <v>276</v>
      </c>
      <c r="D43" s="21">
        <v>5500</v>
      </c>
      <c r="E43" s="22"/>
    </row>
    <row r="44" spans="1:5">
      <c r="A44" s="20"/>
      <c r="B44" s="21"/>
      <c r="C44" s="22" t="s">
        <v>277</v>
      </c>
      <c r="D44" s="21">
        <v>420</v>
      </c>
      <c r="E44" s="22"/>
    </row>
    <row r="45" spans="1:5">
      <c r="A45" s="20"/>
      <c r="B45" s="21"/>
      <c r="C45" s="22" t="s">
        <v>278</v>
      </c>
      <c r="D45" s="21">
        <v>800</v>
      </c>
      <c r="E45" s="22"/>
    </row>
    <row r="46" spans="1:5">
      <c r="A46" s="20"/>
      <c r="B46" s="21"/>
      <c r="C46" s="22" t="s">
        <v>279</v>
      </c>
      <c r="D46" s="21">
        <v>1800</v>
      </c>
      <c r="E46" s="22"/>
    </row>
    <row r="47" spans="1:5">
      <c r="A47" s="20"/>
      <c r="B47" s="21"/>
      <c r="C47" s="22" t="s">
        <v>280</v>
      </c>
      <c r="D47" s="21">
        <v>600</v>
      </c>
      <c r="E47" s="22"/>
    </row>
    <row r="48" spans="1:5">
      <c r="A48" s="20"/>
      <c r="B48" s="21"/>
      <c r="C48" s="22" t="s">
        <v>281</v>
      </c>
      <c r="D48" s="23">
        <v>150</v>
      </c>
      <c r="E48" s="22"/>
    </row>
    <row r="49" spans="1:5">
      <c r="A49" s="20"/>
      <c r="B49" s="21"/>
      <c r="C49" s="22" t="s">
        <v>282</v>
      </c>
      <c r="D49" s="21">
        <v>480</v>
      </c>
      <c r="E49" s="22"/>
    </row>
    <row r="50" spans="1:5">
      <c r="A50" s="20"/>
      <c r="B50" s="21"/>
      <c r="C50" s="22" t="s">
        <v>283</v>
      </c>
      <c r="D50" s="23">
        <v>6000</v>
      </c>
      <c r="E50" s="22"/>
    </row>
    <row r="51" spans="1:5">
      <c r="A51" s="20"/>
      <c r="B51" s="21"/>
      <c r="C51" s="22" t="s">
        <v>284</v>
      </c>
      <c r="D51" s="23">
        <v>2450</v>
      </c>
      <c r="E51" s="22"/>
    </row>
    <row r="52" spans="1:5">
      <c r="A52" s="20"/>
      <c r="B52" s="21"/>
      <c r="C52" s="22" t="s">
        <v>285</v>
      </c>
      <c r="D52" s="23">
        <v>6600</v>
      </c>
      <c r="E52" s="22"/>
    </row>
    <row r="53" spans="1:5">
      <c r="A53" s="20"/>
      <c r="B53" s="21"/>
      <c r="C53" s="22" t="s">
        <v>286</v>
      </c>
      <c r="D53" s="21">
        <v>1100</v>
      </c>
      <c r="E53" s="22"/>
    </row>
    <row r="54" spans="1:5">
      <c r="A54" s="20"/>
      <c r="B54" s="21"/>
      <c r="C54" s="22" t="s">
        <v>287</v>
      </c>
      <c r="D54" s="21">
        <v>680</v>
      </c>
      <c r="E54" s="22"/>
    </row>
    <row r="55" spans="1:5">
      <c r="A55" s="20"/>
      <c r="B55" s="21"/>
      <c r="C55" s="22" t="s">
        <v>288</v>
      </c>
      <c r="D55" s="21">
        <v>250</v>
      </c>
      <c r="E55" s="22"/>
    </row>
    <row r="56" spans="1:5">
      <c r="A56" s="20"/>
      <c r="B56" s="21"/>
      <c r="C56" s="22" t="s">
        <v>289</v>
      </c>
      <c r="D56" s="21">
        <v>1200</v>
      </c>
      <c r="E56" s="22"/>
    </row>
    <row r="57" spans="1:5">
      <c r="A57" s="20"/>
      <c r="B57" s="21"/>
      <c r="C57" s="22" t="s">
        <v>290</v>
      </c>
      <c r="D57" s="21">
        <v>4400</v>
      </c>
      <c r="E57" s="22"/>
    </row>
    <row r="58" spans="1:5">
      <c r="A58" s="20"/>
      <c r="B58" s="21"/>
      <c r="C58" s="22" t="s">
        <v>291</v>
      </c>
      <c r="D58" s="21">
        <v>1100</v>
      </c>
      <c r="E58" s="22"/>
    </row>
    <row r="59" spans="1:5">
      <c r="A59" s="20"/>
      <c r="B59" s="21"/>
      <c r="C59" s="22" t="s">
        <v>292</v>
      </c>
      <c r="D59" s="21">
        <v>600</v>
      </c>
      <c r="E59" s="22"/>
    </row>
    <row r="60" spans="1:5">
      <c r="A60" s="20"/>
      <c r="B60" s="21"/>
      <c r="C60" s="22" t="s">
        <v>293</v>
      </c>
      <c r="D60" s="21">
        <v>850</v>
      </c>
      <c r="E60" s="22"/>
    </row>
    <row r="61" spans="1:5">
      <c r="A61" s="20"/>
      <c r="B61" s="21"/>
      <c r="C61" s="22" t="s">
        <v>294</v>
      </c>
      <c r="D61" s="21">
        <v>1120</v>
      </c>
      <c r="E61" s="22"/>
    </row>
    <row r="62" spans="1:5">
      <c r="A62" s="20"/>
      <c r="B62" s="21"/>
      <c r="C62" s="22" t="s">
        <v>295</v>
      </c>
      <c r="D62" s="21">
        <v>1120</v>
      </c>
      <c r="E62" s="22"/>
    </row>
    <row r="63" spans="1:5">
      <c r="A63" s="20"/>
      <c r="B63" s="21"/>
      <c r="C63" s="22" t="s">
        <v>296</v>
      </c>
      <c r="D63" s="21">
        <v>800</v>
      </c>
      <c r="E63" s="22"/>
    </row>
    <row r="64" spans="1:5">
      <c r="A64" s="20"/>
      <c r="B64" s="21"/>
      <c r="C64" s="22" t="s">
        <v>297</v>
      </c>
      <c r="D64" s="23">
        <v>400</v>
      </c>
      <c r="E64" s="22"/>
    </row>
    <row r="65" spans="1:5">
      <c r="A65" s="20"/>
      <c r="B65" s="21"/>
      <c r="C65" s="22" t="s">
        <v>298</v>
      </c>
      <c r="D65" s="23">
        <v>4000</v>
      </c>
      <c r="E65" s="22"/>
    </row>
    <row r="66" spans="1:5">
      <c r="A66" s="20"/>
      <c r="B66" s="21"/>
      <c r="C66" s="22" t="s">
        <v>299</v>
      </c>
      <c r="D66" s="23">
        <v>480</v>
      </c>
      <c r="E66" s="22"/>
    </row>
    <row r="67" spans="1:5">
      <c r="A67" s="20"/>
      <c r="B67" s="21"/>
      <c r="C67" s="22" t="s">
        <v>300</v>
      </c>
      <c r="D67" s="23">
        <v>1160</v>
      </c>
      <c r="E67" s="22"/>
    </row>
    <row r="68" spans="1:5">
      <c r="A68" s="20"/>
      <c r="B68" s="21"/>
      <c r="C68" s="22" t="s">
        <v>301</v>
      </c>
      <c r="D68" s="24">
        <v>180</v>
      </c>
      <c r="E68" s="22"/>
    </row>
    <row r="69" spans="1:5">
      <c r="A69" s="20"/>
      <c r="B69" s="21"/>
      <c r="C69" s="22" t="s">
        <v>302</v>
      </c>
      <c r="D69" s="24">
        <v>200</v>
      </c>
      <c r="E69" s="22"/>
    </row>
    <row r="70" spans="1:5">
      <c r="A70" s="20"/>
      <c r="B70" s="21"/>
      <c r="C70" s="22" t="s">
        <v>249</v>
      </c>
      <c r="D70" s="24">
        <v>3500</v>
      </c>
      <c r="E70" s="22"/>
    </row>
    <row r="71" spans="1:5">
      <c r="A71" s="20"/>
      <c r="B71" s="21"/>
      <c r="C71" s="22" t="s">
        <v>303</v>
      </c>
      <c r="D71" s="24"/>
      <c r="E71" s="22"/>
    </row>
    <row r="72" spans="1:5">
      <c r="A72" s="20"/>
      <c r="B72" s="21"/>
      <c r="C72" s="61" t="s">
        <v>385</v>
      </c>
      <c r="D72" s="24">
        <v>51831.78</v>
      </c>
      <c r="E72" s="22"/>
    </row>
    <row r="73" spans="1:5">
      <c r="A73" s="20"/>
      <c r="B73" s="21"/>
      <c r="C73" s="61" t="s">
        <v>419</v>
      </c>
      <c r="D73" s="24">
        <v>3628.22</v>
      </c>
      <c r="E73" s="22"/>
    </row>
    <row r="74" spans="1:5">
      <c r="A74" s="20"/>
      <c r="B74" s="21"/>
      <c r="C74" s="61" t="s">
        <v>384</v>
      </c>
      <c r="D74" s="24"/>
      <c r="E74" s="22">
        <v>55460</v>
      </c>
    </row>
    <row r="75" spans="1:5">
      <c r="A75" s="20" t="s">
        <v>425</v>
      </c>
      <c r="B75" s="21">
        <v>417816</v>
      </c>
      <c r="C75" s="22" t="s">
        <v>221</v>
      </c>
      <c r="D75" s="24"/>
      <c r="E75" s="22"/>
    </row>
    <row r="76" spans="1:5">
      <c r="A76" s="20"/>
      <c r="B76" s="21"/>
      <c r="C76" s="22" t="s">
        <v>605</v>
      </c>
      <c r="D76" s="24"/>
      <c r="E76" s="22"/>
    </row>
    <row r="77" spans="1:5">
      <c r="A77" s="20" t="s">
        <v>426</v>
      </c>
      <c r="B77" s="21">
        <v>421586</v>
      </c>
      <c r="C77" s="22" t="s">
        <v>304</v>
      </c>
      <c r="D77" s="21">
        <v>1800</v>
      </c>
      <c r="E77" s="22"/>
    </row>
    <row r="78" spans="1:5">
      <c r="A78" s="20"/>
      <c r="B78" s="21"/>
      <c r="C78" s="22" t="s">
        <v>305</v>
      </c>
      <c r="D78" s="24">
        <v>950</v>
      </c>
      <c r="E78" s="22"/>
    </row>
    <row r="79" spans="1:5">
      <c r="A79" s="20"/>
      <c r="B79" s="21"/>
      <c r="C79" s="22" t="s">
        <v>306</v>
      </c>
      <c r="D79" s="24">
        <v>360</v>
      </c>
      <c r="E79" s="22"/>
    </row>
    <row r="80" spans="1:5">
      <c r="A80" s="20"/>
      <c r="B80" s="21"/>
      <c r="C80" s="22" t="s">
        <v>307</v>
      </c>
      <c r="D80" s="21">
        <v>350</v>
      </c>
      <c r="E80" s="22"/>
    </row>
    <row r="81" spans="1:5">
      <c r="A81" s="20"/>
      <c r="B81" s="21"/>
      <c r="C81" s="22" t="s">
        <v>308</v>
      </c>
      <c r="D81" s="24">
        <v>150</v>
      </c>
      <c r="E81" s="22"/>
    </row>
    <row r="82" spans="1:5">
      <c r="A82" s="20"/>
      <c r="B82" s="21"/>
      <c r="C82" s="22" t="s">
        <v>309</v>
      </c>
      <c r="D82" s="24">
        <v>750</v>
      </c>
      <c r="E82" s="22"/>
    </row>
    <row r="83" spans="1:5">
      <c r="A83" s="20"/>
      <c r="B83" s="21"/>
      <c r="C83" s="61" t="s">
        <v>382</v>
      </c>
      <c r="D83" s="24">
        <v>4074.77</v>
      </c>
      <c r="E83" s="22"/>
    </row>
    <row r="84" spans="1:5">
      <c r="A84" s="20"/>
      <c r="B84" s="21"/>
      <c r="C84" s="61" t="s">
        <v>418</v>
      </c>
      <c r="D84" s="24">
        <v>285.23</v>
      </c>
      <c r="E84" s="22"/>
    </row>
    <row r="85" spans="1:5">
      <c r="A85" s="20"/>
      <c r="B85" s="21"/>
      <c r="C85" s="61" t="s">
        <v>384</v>
      </c>
      <c r="D85" s="24"/>
      <c r="E85" s="22">
        <v>4360</v>
      </c>
    </row>
    <row r="86" spans="1:5">
      <c r="A86" s="20" t="s">
        <v>431</v>
      </c>
      <c r="B86" s="21">
        <v>423018</v>
      </c>
      <c r="C86" s="22" t="s">
        <v>221</v>
      </c>
      <c r="D86" s="21"/>
      <c r="E86" s="22"/>
    </row>
    <row r="87" spans="1:5">
      <c r="A87" s="20"/>
      <c r="B87" s="21"/>
      <c r="C87" s="22" t="s">
        <v>310</v>
      </c>
      <c r="D87" s="21"/>
      <c r="E87" s="22"/>
    </row>
    <row r="88" spans="1:5">
      <c r="A88" s="20"/>
      <c r="B88" s="21"/>
      <c r="C88" s="22" t="s">
        <v>430</v>
      </c>
      <c r="D88" s="21"/>
      <c r="E88" s="22"/>
    </row>
    <row r="89" spans="1:5">
      <c r="A89" s="20" t="s">
        <v>427</v>
      </c>
      <c r="B89" s="21" t="s">
        <v>220</v>
      </c>
      <c r="C89" s="22" t="s">
        <v>311</v>
      </c>
      <c r="D89" s="21">
        <v>3500</v>
      </c>
      <c r="E89" s="22"/>
    </row>
    <row r="90" spans="1:5">
      <c r="A90" s="20"/>
      <c r="B90" s="21"/>
      <c r="C90" s="22" t="s">
        <v>607</v>
      </c>
      <c r="D90" s="21"/>
      <c r="E90" s="22"/>
    </row>
    <row r="91" spans="1:5">
      <c r="A91" s="20" t="s">
        <v>428</v>
      </c>
      <c r="B91" s="21">
        <v>424062</v>
      </c>
      <c r="C91" s="22" t="s">
        <v>312</v>
      </c>
      <c r="D91" s="36">
        <v>480</v>
      </c>
      <c r="E91" s="22"/>
    </row>
    <row r="92" spans="1:5">
      <c r="A92" s="35"/>
      <c r="B92" s="36"/>
      <c r="C92" s="37" t="s">
        <v>313</v>
      </c>
      <c r="D92" s="38">
        <v>5800</v>
      </c>
      <c r="E92" s="22"/>
    </row>
    <row r="93" spans="1:5">
      <c r="A93" s="39" t="s">
        <v>429</v>
      </c>
      <c r="B93" s="39"/>
      <c r="C93" s="39"/>
      <c r="D93" s="22">
        <v>300</v>
      </c>
      <c r="E93" s="22"/>
    </row>
    <row r="94" spans="1:5">
      <c r="A94" s="22"/>
      <c r="B94" s="21"/>
      <c r="C94" s="61" t="s">
        <v>382</v>
      </c>
      <c r="D94" s="22">
        <v>8672.9</v>
      </c>
      <c r="E94" s="22"/>
    </row>
    <row r="95" spans="1:5">
      <c r="A95" s="22"/>
      <c r="B95" s="21"/>
      <c r="C95" s="61" t="s">
        <v>420</v>
      </c>
      <c r="D95" s="22">
        <v>607.1</v>
      </c>
      <c r="E95" s="22"/>
    </row>
    <row r="96" spans="1:5">
      <c r="A96" s="22"/>
      <c r="B96" s="21"/>
      <c r="C96" s="61" t="s">
        <v>384</v>
      </c>
      <c r="D96" s="22"/>
      <c r="E96" s="22">
        <v>9280</v>
      </c>
    </row>
    <row r="97" spans="1:6">
      <c r="A97" s="22"/>
      <c r="B97" s="21"/>
      <c r="C97" s="63" t="s">
        <v>524</v>
      </c>
      <c r="D97" s="22"/>
      <c r="E97" s="41"/>
    </row>
    <row r="98" spans="1:6">
      <c r="A98" s="43"/>
      <c r="B98" s="44"/>
      <c r="C98" s="22" t="s">
        <v>359</v>
      </c>
      <c r="D98" s="22">
        <v>3600</v>
      </c>
      <c r="E98" s="34"/>
      <c r="F98" s="34"/>
    </row>
    <row r="99" spans="1:6">
      <c r="A99" s="43"/>
      <c r="B99" s="44"/>
      <c r="C99" s="45" t="s">
        <v>360</v>
      </c>
      <c r="D99" s="22">
        <v>1800</v>
      </c>
      <c r="E99" s="34"/>
      <c r="F99" s="34"/>
    </row>
    <row r="100" spans="1:6">
      <c r="A100" s="43"/>
      <c r="B100" s="44"/>
      <c r="C100" s="62" t="s">
        <v>421</v>
      </c>
      <c r="D100" s="22">
        <v>30280.37</v>
      </c>
      <c r="E100" s="34"/>
      <c r="F100" s="34"/>
    </row>
    <row r="101" spans="1:6">
      <c r="A101" s="43"/>
      <c r="B101" s="44"/>
      <c r="C101" s="62" t="s">
        <v>422</v>
      </c>
      <c r="D101" s="22">
        <v>2119.63</v>
      </c>
      <c r="E101" s="34"/>
      <c r="F101" s="34"/>
    </row>
    <row r="102" spans="1:6">
      <c r="A102" s="43"/>
      <c r="B102" s="44"/>
      <c r="C102" s="62" t="s">
        <v>361</v>
      </c>
      <c r="D102" s="34"/>
      <c r="E102" s="34">
        <v>32399.599999999999</v>
      </c>
      <c r="F102" s="34"/>
    </row>
    <row r="103" spans="1:6">
      <c r="A103" s="43"/>
      <c r="B103" s="44"/>
      <c r="C103" s="62" t="s">
        <v>617</v>
      </c>
      <c r="D103" s="64"/>
      <c r="E103" s="34"/>
      <c r="F103" s="34"/>
    </row>
    <row r="104" spans="1:6">
      <c r="A104" s="43" t="s">
        <v>618</v>
      </c>
      <c r="B104" s="44"/>
      <c r="C104" s="62" t="s">
        <v>619</v>
      </c>
      <c r="D104" s="64">
        <v>1200</v>
      </c>
      <c r="E104" s="34"/>
      <c r="F104" s="34"/>
    </row>
    <row r="105" spans="1:6">
      <c r="A105" s="43"/>
      <c r="B105" s="44"/>
      <c r="C105" s="62" t="s">
        <v>620</v>
      </c>
      <c r="D105" s="64">
        <v>190</v>
      </c>
      <c r="E105" s="34"/>
      <c r="F105" s="34"/>
    </row>
    <row r="106" spans="1:6">
      <c r="A106" s="43"/>
      <c r="B106" s="44"/>
      <c r="C106" s="62" t="s">
        <v>387</v>
      </c>
      <c r="D106" s="64">
        <v>1299.07</v>
      </c>
      <c r="E106" s="34"/>
      <c r="F106" s="34"/>
    </row>
    <row r="107" spans="1:6">
      <c r="A107" s="43"/>
      <c r="B107" s="44"/>
      <c r="C107" s="62" t="s">
        <v>422</v>
      </c>
      <c r="D107" s="64">
        <v>90.93</v>
      </c>
      <c r="E107" s="34"/>
      <c r="F107" s="34"/>
    </row>
    <row r="108" spans="1:6">
      <c r="A108" s="43"/>
      <c r="B108" s="44"/>
      <c r="C108" s="62" t="s">
        <v>384</v>
      </c>
      <c r="D108" s="64"/>
      <c r="E108" s="34">
        <v>1390</v>
      </c>
      <c r="F108" s="34"/>
    </row>
    <row r="109" spans="1:6">
      <c r="A109" s="43"/>
      <c r="B109" s="44"/>
      <c r="C109" s="62" t="s">
        <v>621</v>
      </c>
      <c r="D109" s="64"/>
      <c r="E109" s="34"/>
      <c r="F109" s="34"/>
    </row>
    <row r="110" spans="1:6">
      <c r="A110" s="46" t="s">
        <v>362</v>
      </c>
      <c r="B110" s="42"/>
      <c r="C110" s="60" t="s">
        <v>404</v>
      </c>
      <c r="E110" s="16">
        <v>118480</v>
      </c>
      <c r="F110" s="34"/>
    </row>
    <row r="111" spans="1:6">
      <c r="B111" s="18"/>
    </row>
    <row r="112" spans="1:6">
      <c r="B112" s="18"/>
    </row>
    <row r="113" spans="2:2">
      <c r="B113" s="18"/>
    </row>
    <row r="114" spans="2:2">
      <c r="B114" s="18"/>
    </row>
    <row r="115" spans="2:2">
      <c r="B115" s="18"/>
    </row>
    <row r="116" spans="2:2">
      <c r="B116" s="18"/>
    </row>
    <row r="117" spans="2:2">
      <c r="B117" s="18"/>
    </row>
    <row r="118" spans="2:2">
      <c r="B118" s="18"/>
    </row>
    <row r="119" spans="2:2">
      <c r="B119" s="18"/>
    </row>
    <row r="120" spans="2:2">
      <c r="B120" s="18"/>
    </row>
    <row r="121" spans="2:2">
      <c r="B121" s="18"/>
    </row>
    <row r="122" spans="2:2">
      <c r="B122" s="18"/>
    </row>
    <row r="123" spans="2:2">
      <c r="B123" s="18"/>
    </row>
    <row r="124" spans="2:2">
      <c r="B124" s="18"/>
    </row>
    <row r="125" spans="2:2">
      <c r="B125" s="18"/>
    </row>
  </sheetData>
  <mergeCells count="3">
    <mergeCell ref="A1:D1"/>
    <mergeCell ref="A2:D2"/>
    <mergeCell ref="A3:D3"/>
  </mergeCells>
  <pageMargins left="0.19685039370078741" right="0.19685039370078741" top="0.74803149606299213" bottom="0.74803149606299213" header="0.31496062992125984" footer="0.31496062992125984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9"/>
  <sheetViews>
    <sheetView workbookViewId="0">
      <selection activeCell="B80" sqref="B80"/>
    </sheetView>
  </sheetViews>
  <sheetFormatPr defaultColWidth="9.77734375" defaultRowHeight="27.75"/>
  <cols>
    <col min="1" max="1" width="8.88671875" style="16" customWidth="1"/>
    <col min="2" max="2" width="8.33203125" style="16" customWidth="1"/>
    <col min="3" max="3" width="50.88671875" style="16" customWidth="1"/>
    <col min="4" max="4" width="9.77734375" style="16" customWidth="1"/>
    <col min="5" max="5" width="7.44140625" style="16" customWidth="1"/>
    <col min="6" max="8" width="9.77734375" style="16"/>
    <col min="9" max="9" width="12.77734375" style="16" customWidth="1"/>
    <col min="10" max="16384" width="9.77734375" style="16"/>
  </cols>
  <sheetData>
    <row r="1" spans="1:6">
      <c r="A1" s="73" t="s">
        <v>85</v>
      </c>
      <c r="B1" s="73"/>
      <c r="C1" s="73"/>
      <c r="D1" s="73"/>
    </row>
    <row r="2" spans="1:6">
      <c r="A2" s="73" t="s">
        <v>96</v>
      </c>
      <c r="B2" s="73"/>
      <c r="C2" s="73"/>
      <c r="D2" s="73"/>
    </row>
    <row r="3" spans="1:6">
      <c r="A3" s="73" t="s">
        <v>314</v>
      </c>
      <c r="B3" s="73"/>
      <c r="C3" s="73"/>
      <c r="D3" s="73"/>
    </row>
    <row r="4" spans="1:6" ht="12.75" customHeight="1">
      <c r="A4" s="17"/>
      <c r="B4" s="17"/>
      <c r="C4" s="17"/>
      <c r="D4" s="17"/>
    </row>
    <row r="5" spans="1:6">
      <c r="A5" s="19" t="s">
        <v>58</v>
      </c>
      <c r="B5" s="19" t="s">
        <v>59</v>
      </c>
      <c r="C5" s="19" t="s">
        <v>88</v>
      </c>
      <c r="D5" s="19" t="s">
        <v>89</v>
      </c>
      <c r="E5" s="26" t="s">
        <v>361</v>
      </c>
      <c r="F5" s="16" t="s">
        <v>220</v>
      </c>
    </row>
    <row r="6" spans="1:6">
      <c r="A6" s="20" t="s">
        <v>409</v>
      </c>
      <c r="B6" s="21">
        <v>293103</v>
      </c>
      <c r="C6" s="22" t="s">
        <v>350</v>
      </c>
      <c r="D6" s="21"/>
      <c r="E6" s="22" t="s">
        <v>405</v>
      </c>
    </row>
    <row r="7" spans="1:6">
      <c r="A7" s="20"/>
      <c r="B7" s="21"/>
      <c r="C7" s="22" t="s">
        <v>608</v>
      </c>
      <c r="D7" s="21"/>
      <c r="E7" s="22"/>
    </row>
    <row r="8" spans="1:6">
      <c r="A8" s="20"/>
      <c r="B8" s="21"/>
      <c r="C8" s="22" t="s">
        <v>351</v>
      </c>
      <c r="D8" s="21"/>
      <c r="E8" s="22"/>
    </row>
    <row r="9" spans="1:6">
      <c r="A9" s="20" t="s">
        <v>408</v>
      </c>
      <c r="B9" s="21">
        <v>294233</v>
      </c>
      <c r="C9" s="22" t="s">
        <v>154</v>
      </c>
      <c r="D9" s="21">
        <v>650</v>
      </c>
      <c r="E9" s="22"/>
      <c r="F9" s="16" t="s">
        <v>220</v>
      </c>
    </row>
    <row r="10" spans="1:6">
      <c r="A10" s="20"/>
      <c r="B10" s="21"/>
      <c r="C10" s="22" t="s">
        <v>155</v>
      </c>
      <c r="D10" s="21">
        <v>590</v>
      </c>
      <c r="E10" s="22"/>
    </row>
    <row r="11" spans="1:6">
      <c r="A11" s="20"/>
      <c r="B11" s="21"/>
      <c r="C11" s="22" t="s">
        <v>156</v>
      </c>
      <c r="D11" s="21">
        <v>1200</v>
      </c>
      <c r="E11" s="22"/>
    </row>
    <row r="12" spans="1:6">
      <c r="A12" s="20"/>
      <c r="B12" s="21"/>
      <c r="C12" s="22" t="s">
        <v>157</v>
      </c>
      <c r="D12" s="21">
        <v>1050</v>
      </c>
      <c r="E12" s="22"/>
    </row>
    <row r="13" spans="1:6">
      <c r="A13" s="20"/>
      <c r="B13" s="21"/>
      <c r="C13" s="22" t="s">
        <v>158</v>
      </c>
      <c r="D13" s="21">
        <v>250</v>
      </c>
      <c r="E13" s="22"/>
    </row>
    <row r="14" spans="1:6">
      <c r="A14" s="20"/>
      <c r="B14" s="21"/>
      <c r="C14" s="22" t="s">
        <v>159</v>
      </c>
      <c r="D14" s="23">
        <v>750</v>
      </c>
      <c r="E14" s="22"/>
    </row>
    <row r="15" spans="1:6">
      <c r="A15" s="20"/>
      <c r="B15" s="21"/>
      <c r="C15" s="22" t="s">
        <v>160</v>
      </c>
      <c r="D15" s="23">
        <v>320</v>
      </c>
      <c r="E15" s="22"/>
    </row>
    <row r="16" spans="1:6">
      <c r="A16" s="20"/>
      <c r="B16" s="21"/>
      <c r="C16" s="22" t="s">
        <v>161</v>
      </c>
      <c r="D16" s="23">
        <v>420</v>
      </c>
      <c r="E16" s="22"/>
    </row>
    <row r="17" spans="1:6">
      <c r="A17" s="20"/>
      <c r="B17" s="21"/>
      <c r="C17" s="22" t="s">
        <v>162</v>
      </c>
      <c r="D17" s="21">
        <v>450</v>
      </c>
      <c r="E17" s="22"/>
    </row>
    <row r="18" spans="1:6">
      <c r="A18" s="20"/>
      <c r="B18" s="21"/>
      <c r="C18" s="61" t="s">
        <v>382</v>
      </c>
      <c r="D18" s="23">
        <v>5308.41</v>
      </c>
      <c r="E18" s="22"/>
    </row>
    <row r="19" spans="1:6">
      <c r="A19" s="20" t="s">
        <v>220</v>
      </c>
      <c r="B19" s="21"/>
      <c r="C19" s="61" t="s">
        <v>383</v>
      </c>
      <c r="D19" s="23">
        <v>371.59</v>
      </c>
      <c r="E19" s="22" t="s">
        <v>220</v>
      </c>
    </row>
    <row r="20" spans="1:6">
      <c r="A20" s="20"/>
      <c r="B20" s="21"/>
      <c r="C20" s="61" t="s">
        <v>384</v>
      </c>
      <c r="D20" s="21"/>
      <c r="E20" s="22">
        <v>5680</v>
      </c>
    </row>
    <row r="21" spans="1:6">
      <c r="A21" s="20"/>
      <c r="B21" s="21"/>
      <c r="C21" s="22" t="s">
        <v>406</v>
      </c>
      <c r="D21" s="21"/>
      <c r="E21" s="22"/>
    </row>
    <row r="22" spans="1:6">
      <c r="A22" s="20" t="s">
        <v>498</v>
      </c>
      <c r="B22" s="21">
        <v>298149</v>
      </c>
      <c r="C22" s="22" t="s">
        <v>403</v>
      </c>
      <c r="D22" s="21">
        <v>1500</v>
      </c>
      <c r="E22" s="22"/>
    </row>
    <row r="23" spans="1:6">
      <c r="A23" s="20"/>
      <c r="B23" s="21"/>
      <c r="C23" s="22" t="s">
        <v>402</v>
      </c>
      <c r="D23" s="21">
        <v>400</v>
      </c>
      <c r="E23" s="22"/>
    </row>
    <row r="24" spans="1:6">
      <c r="A24" s="20"/>
      <c r="B24" s="21"/>
      <c r="C24" s="22" t="s">
        <v>267</v>
      </c>
      <c r="D24" s="21">
        <v>180</v>
      </c>
      <c r="E24" s="22"/>
    </row>
    <row r="25" spans="1:6">
      <c r="A25" s="20"/>
      <c r="B25" s="21"/>
      <c r="C25" s="22" t="s">
        <v>401</v>
      </c>
      <c r="D25" s="21">
        <v>250</v>
      </c>
      <c r="E25" s="22"/>
    </row>
    <row r="26" spans="1:6">
      <c r="A26" s="20"/>
      <c r="B26" s="21"/>
      <c r="C26" s="22" t="s">
        <v>163</v>
      </c>
      <c r="D26" s="21">
        <v>200</v>
      </c>
      <c r="E26" s="22"/>
    </row>
    <row r="27" spans="1:6">
      <c r="A27" s="20" t="s">
        <v>220</v>
      </c>
      <c r="B27" s="21"/>
      <c r="C27" s="61" t="s">
        <v>385</v>
      </c>
      <c r="D27" s="21">
        <v>2364.4899999999998</v>
      </c>
      <c r="E27" s="22" t="s">
        <v>220</v>
      </c>
    </row>
    <row r="28" spans="1:6">
      <c r="A28" s="20"/>
      <c r="B28" s="21"/>
      <c r="C28" s="61" t="s">
        <v>386</v>
      </c>
      <c r="D28" s="21">
        <v>165.51</v>
      </c>
      <c r="E28" s="22"/>
    </row>
    <row r="29" spans="1:6">
      <c r="A29" s="20"/>
      <c r="B29" s="21"/>
      <c r="C29" s="61" t="s">
        <v>377</v>
      </c>
      <c r="D29" s="21"/>
      <c r="E29" s="22">
        <v>2530</v>
      </c>
    </row>
    <row r="30" spans="1:6">
      <c r="A30" s="20"/>
      <c r="B30" s="21"/>
      <c r="C30" s="22" t="s">
        <v>406</v>
      </c>
      <c r="D30" s="23"/>
      <c r="E30" s="22"/>
    </row>
    <row r="31" spans="1:6">
      <c r="A31" s="20" t="s">
        <v>349</v>
      </c>
      <c r="B31" s="21">
        <v>307350</v>
      </c>
      <c r="C31" s="22" t="s">
        <v>277</v>
      </c>
      <c r="D31" s="21">
        <v>5800</v>
      </c>
      <c r="E31" s="22"/>
      <c r="F31" s="16" t="s">
        <v>220</v>
      </c>
    </row>
    <row r="32" spans="1:6">
      <c r="A32" s="20"/>
      <c r="B32" s="21"/>
      <c r="C32" s="22" t="s">
        <v>400</v>
      </c>
      <c r="D32" s="23">
        <v>1850</v>
      </c>
      <c r="E32" s="22"/>
    </row>
    <row r="33" spans="1:5">
      <c r="A33" s="20"/>
      <c r="B33" s="21"/>
      <c r="C33" s="22" t="s">
        <v>399</v>
      </c>
      <c r="D33" s="23">
        <v>350</v>
      </c>
      <c r="E33" s="22"/>
    </row>
    <row r="34" spans="1:5">
      <c r="A34" s="20"/>
      <c r="B34" s="21"/>
      <c r="C34" s="22" t="s">
        <v>398</v>
      </c>
      <c r="D34" s="23">
        <v>650</v>
      </c>
      <c r="E34" s="22"/>
    </row>
    <row r="35" spans="1:5">
      <c r="A35" s="20"/>
      <c r="B35" s="21"/>
      <c r="C35" s="22" t="s">
        <v>352</v>
      </c>
      <c r="D35" s="21">
        <v>800</v>
      </c>
      <c r="E35" s="22"/>
    </row>
    <row r="36" spans="1:5">
      <c r="A36" s="20" t="s">
        <v>153</v>
      </c>
      <c r="B36" s="21"/>
      <c r="C36" s="22" t="s">
        <v>353</v>
      </c>
      <c r="D36" s="21">
        <v>800</v>
      </c>
      <c r="E36" s="22" t="s">
        <v>220</v>
      </c>
    </row>
    <row r="37" spans="1:5">
      <c r="A37" s="20"/>
      <c r="B37" s="21"/>
      <c r="C37" s="61" t="s">
        <v>387</v>
      </c>
      <c r="D37" s="21">
        <v>9579.44</v>
      </c>
      <c r="E37" s="22" t="s">
        <v>153</v>
      </c>
    </row>
    <row r="38" spans="1:5">
      <c r="A38" s="20"/>
      <c r="B38" s="21"/>
      <c r="C38" s="61" t="s">
        <v>383</v>
      </c>
      <c r="D38" s="21">
        <v>670.56</v>
      </c>
      <c r="E38" s="22"/>
    </row>
    <row r="39" spans="1:5">
      <c r="A39" s="20"/>
      <c r="B39" s="21"/>
      <c r="C39" s="61" t="s">
        <v>361</v>
      </c>
      <c r="D39" s="21"/>
      <c r="E39" s="22">
        <v>10250</v>
      </c>
    </row>
    <row r="40" spans="1:5">
      <c r="A40" s="20"/>
      <c r="B40" s="21"/>
      <c r="C40" s="22" t="s">
        <v>406</v>
      </c>
      <c r="D40" s="21"/>
      <c r="E40" s="22"/>
    </row>
    <row r="41" spans="1:5">
      <c r="A41" s="20" t="s">
        <v>423</v>
      </c>
      <c r="B41" s="21">
        <v>298186</v>
      </c>
      <c r="C41" s="22" t="s">
        <v>397</v>
      </c>
      <c r="D41" s="21">
        <v>3600</v>
      </c>
      <c r="E41" s="22"/>
    </row>
    <row r="42" spans="1:5">
      <c r="A42" s="20"/>
      <c r="B42" s="21"/>
      <c r="C42" s="22" t="s">
        <v>610</v>
      </c>
      <c r="D42" s="21"/>
      <c r="E42" s="22" t="s">
        <v>220</v>
      </c>
    </row>
    <row r="43" spans="1:5">
      <c r="A43" s="20"/>
      <c r="B43" s="21" t="s">
        <v>342</v>
      </c>
      <c r="C43" s="22" t="s">
        <v>354</v>
      </c>
      <c r="D43" s="21"/>
      <c r="E43" s="22" t="s">
        <v>220</v>
      </c>
    </row>
    <row r="44" spans="1:5">
      <c r="A44" s="20"/>
      <c r="B44" s="21"/>
      <c r="C44" s="22" t="s">
        <v>356</v>
      </c>
      <c r="D44" s="21">
        <v>8500</v>
      </c>
      <c r="E44" s="22"/>
    </row>
    <row r="45" spans="1:5">
      <c r="A45" s="20"/>
      <c r="B45" s="21"/>
      <c r="C45" s="22" t="s">
        <v>355</v>
      </c>
      <c r="D45" s="21">
        <v>450</v>
      </c>
      <c r="E45" s="22"/>
    </row>
    <row r="46" spans="1:5">
      <c r="A46" s="20"/>
      <c r="B46" s="21"/>
      <c r="C46" s="22" t="s">
        <v>582</v>
      </c>
      <c r="D46" s="21">
        <v>8364.49</v>
      </c>
      <c r="E46" s="22"/>
    </row>
    <row r="47" spans="1:5">
      <c r="A47" s="20"/>
      <c r="B47" s="21"/>
      <c r="C47" s="22" t="s">
        <v>583</v>
      </c>
      <c r="D47" s="21">
        <v>585.51</v>
      </c>
      <c r="E47" s="22"/>
    </row>
    <row r="48" spans="1:5">
      <c r="A48" s="20"/>
      <c r="B48" s="21"/>
      <c r="C48" s="22" t="s">
        <v>584</v>
      </c>
      <c r="D48" s="21"/>
      <c r="E48" s="22">
        <v>8950</v>
      </c>
    </row>
    <row r="49" spans="1:5">
      <c r="A49" s="20"/>
      <c r="B49" s="21"/>
      <c r="C49" s="22" t="s">
        <v>396</v>
      </c>
      <c r="D49" s="21">
        <v>280</v>
      </c>
      <c r="E49" s="22"/>
    </row>
    <row r="50" spans="1:5">
      <c r="A50" s="20"/>
      <c r="B50" s="21"/>
      <c r="C50" s="22" t="s">
        <v>395</v>
      </c>
      <c r="D50" s="23">
        <v>500</v>
      </c>
      <c r="E50" s="22"/>
    </row>
    <row r="51" spans="1:5">
      <c r="A51" s="20"/>
      <c r="B51" s="21"/>
      <c r="C51" s="22" t="s">
        <v>394</v>
      </c>
      <c r="D51" s="21">
        <v>500</v>
      </c>
      <c r="E51" s="22"/>
    </row>
    <row r="52" spans="1:5">
      <c r="A52" s="20"/>
      <c r="B52" s="21"/>
      <c r="C52" s="22" t="s">
        <v>393</v>
      </c>
      <c r="D52" s="23">
        <v>960</v>
      </c>
      <c r="E52" s="22"/>
    </row>
    <row r="53" spans="1:5">
      <c r="A53" s="20"/>
      <c r="B53" s="21"/>
      <c r="C53" s="22" t="s">
        <v>392</v>
      </c>
      <c r="D53" s="23">
        <v>420</v>
      </c>
      <c r="E53" s="22"/>
    </row>
    <row r="54" spans="1:5">
      <c r="A54" s="20"/>
      <c r="B54" s="21"/>
      <c r="C54" s="22" t="s">
        <v>391</v>
      </c>
      <c r="D54" s="23">
        <v>180</v>
      </c>
      <c r="E54" s="22"/>
    </row>
    <row r="55" spans="1:5">
      <c r="A55" s="20"/>
      <c r="B55" s="21"/>
      <c r="C55" s="22" t="s">
        <v>390</v>
      </c>
      <c r="D55" s="21">
        <v>3500</v>
      </c>
      <c r="E55" s="22"/>
    </row>
    <row r="56" spans="1:5">
      <c r="A56" s="20" t="s">
        <v>153</v>
      </c>
      <c r="B56" s="21"/>
      <c r="C56" s="22" t="s">
        <v>389</v>
      </c>
      <c r="D56" s="21"/>
      <c r="E56" s="22"/>
    </row>
    <row r="57" spans="1:5">
      <c r="A57" s="20"/>
      <c r="B57" s="21"/>
      <c r="C57" s="22" t="s">
        <v>164</v>
      </c>
      <c r="D57" s="21">
        <v>800</v>
      </c>
      <c r="E57" s="22"/>
    </row>
    <row r="58" spans="1:5">
      <c r="A58" s="20"/>
      <c r="B58" s="21"/>
      <c r="C58" s="61" t="s">
        <v>385</v>
      </c>
      <c r="D58" s="21">
        <v>7140.19</v>
      </c>
      <c r="E58" s="22"/>
    </row>
    <row r="59" spans="1:5">
      <c r="A59" s="20"/>
      <c r="B59" s="21"/>
      <c r="C59" s="61" t="s">
        <v>383</v>
      </c>
      <c r="D59" s="21">
        <v>499.81</v>
      </c>
      <c r="E59" s="22"/>
    </row>
    <row r="60" spans="1:5">
      <c r="A60" s="20"/>
      <c r="B60" s="21"/>
      <c r="C60" s="61" t="s">
        <v>388</v>
      </c>
      <c r="D60" s="21"/>
      <c r="E60" s="22">
        <v>7640</v>
      </c>
    </row>
    <row r="61" spans="1:5">
      <c r="A61" s="20"/>
      <c r="B61" s="21"/>
      <c r="C61" s="22" t="s">
        <v>524</v>
      </c>
      <c r="D61" s="21"/>
      <c r="E61" s="22"/>
    </row>
    <row r="62" spans="1:5">
      <c r="A62" s="20" t="s">
        <v>410</v>
      </c>
      <c r="B62" s="21">
        <v>300114</v>
      </c>
      <c r="C62" s="22" t="s">
        <v>347</v>
      </c>
      <c r="D62" s="21"/>
      <c r="E62" s="22" t="s">
        <v>411</v>
      </c>
    </row>
    <row r="63" spans="1:5">
      <c r="A63" s="20"/>
      <c r="B63" s="21"/>
      <c r="C63" s="22" t="s">
        <v>608</v>
      </c>
      <c r="D63" s="21"/>
      <c r="E63" s="22"/>
    </row>
    <row r="64" spans="1:5">
      <c r="A64" s="20">
        <v>20419</v>
      </c>
      <c r="B64" s="21">
        <v>313064</v>
      </c>
      <c r="C64" s="22" t="s">
        <v>165</v>
      </c>
      <c r="D64" s="21">
        <v>40800</v>
      </c>
      <c r="E64" s="22" t="s">
        <v>411</v>
      </c>
    </row>
    <row r="65" spans="1:5">
      <c r="A65" s="20"/>
      <c r="B65" s="21"/>
      <c r="C65" s="22" t="s">
        <v>166</v>
      </c>
      <c r="D65" s="21">
        <v>800</v>
      </c>
      <c r="E65" s="22"/>
    </row>
    <row r="66" spans="1:5">
      <c r="A66" s="20" t="s">
        <v>220</v>
      </c>
      <c r="B66" s="21"/>
      <c r="C66" s="61" t="s">
        <v>384</v>
      </c>
      <c r="D66" s="23"/>
      <c r="E66" s="22">
        <v>41600</v>
      </c>
    </row>
    <row r="67" spans="1:5">
      <c r="A67" s="20"/>
      <c r="B67" s="21"/>
      <c r="C67" s="22" t="s">
        <v>609</v>
      </c>
      <c r="D67" s="23"/>
      <c r="E67" s="22"/>
    </row>
    <row r="68" spans="1:5">
      <c r="A68" s="20" t="s">
        <v>496</v>
      </c>
      <c r="B68" s="21">
        <v>305219</v>
      </c>
      <c r="C68" s="22" t="s">
        <v>347</v>
      </c>
      <c r="D68" s="23"/>
      <c r="E68" s="22" t="s">
        <v>412</v>
      </c>
    </row>
    <row r="69" spans="1:5">
      <c r="A69" s="20"/>
      <c r="B69" s="21"/>
      <c r="C69" s="22" t="s">
        <v>608</v>
      </c>
      <c r="D69" s="23"/>
      <c r="E69" s="22"/>
    </row>
    <row r="70" spans="1:5">
      <c r="A70" s="20" t="s">
        <v>497</v>
      </c>
      <c r="B70" s="21">
        <v>311039</v>
      </c>
      <c r="C70" s="22" t="s">
        <v>346</v>
      </c>
      <c r="D70" s="24"/>
      <c r="E70" s="22" t="s">
        <v>412</v>
      </c>
    </row>
    <row r="71" spans="1:5">
      <c r="A71" s="20"/>
      <c r="B71" s="21"/>
      <c r="C71" s="22" t="s">
        <v>345</v>
      </c>
      <c r="D71" s="24"/>
      <c r="E71" s="22"/>
    </row>
    <row r="72" spans="1:5">
      <c r="A72" s="20"/>
      <c r="B72" s="21"/>
      <c r="C72" s="22" t="s">
        <v>608</v>
      </c>
      <c r="D72" s="24"/>
      <c r="E72" s="22"/>
    </row>
    <row r="73" spans="1:5">
      <c r="A73" s="65" t="s">
        <v>576</v>
      </c>
      <c r="B73" s="44">
        <v>319497</v>
      </c>
      <c r="C73" s="45" t="s">
        <v>581</v>
      </c>
      <c r="D73" s="24">
        <v>2000</v>
      </c>
      <c r="E73" s="41"/>
    </row>
    <row r="74" spans="1:5">
      <c r="A74" s="65"/>
      <c r="B74" s="44"/>
      <c r="C74" s="45" t="s">
        <v>580</v>
      </c>
      <c r="D74" s="24">
        <v>15000</v>
      </c>
      <c r="E74" s="41"/>
    </row>
    <row r="75" spans="1:5">
      <c r="A75" s="65"/>
      <c r="B75" s="44"/>
      <c r="C75" s="45" t="s">
        <v>579</v>
      </c>
      <c r="D75" s="24">
        <v>450</v>
      </c>
      <c r="E75" s="41"/>
    </row>
    <row r="76" spans="1:5">
      <c r="A76" s="65"/>
      <c r="B76" s="44"/>
      <c r="C76" s="45" t="s">
        <v>578</v>
      </c>
      <c r="D76" s="24">
        <v>800</v>
      </c>
      <c r="E76" s="41"/>
    </row>
    <row r="77" spans="1:5">
      <c r="A77" s="65"/>
      <c r="B77" s="44"/>
      <c r="C77" s="45" t="s">
        <v>577</v>
      </c>
      <c r="D77" s="24"/>
      <c r="E77" s="41"/>
    </row>
    <row r="78" spans="1:5">
      <c r="A78" s="65"/>
      <c r="B78" s="44"/>
      <c r="C78" s="45" t="s">
        <v>582</v>
      </c>
      <c r="D78" s="24">
        <v>5000</v>
      </c>
      <c r="E78" s="41"/>
    </row>
    <row r="79" spans="1:5">
      <c r="A79" s="65"/>
      <c r="B79" s="44"/>
      <c r="C79" s="45" t="s">
        <v>583</v>
      </c>
      <c r="D79" s="24">
        <v>350</v>
      </c>
      <c r="E79" s="41"/>
    </row>
    <row r="80" spans="1:5">
      <c r="A80" s="65" t="s">
        <v>631</v>
      </c>
      <c r="B80" s="44" t="s">
        <v>632</v>
      </c>
      <c r="C80" s="45" t="s">
        <v>584</v>
      </c>
      <c r="D80" s="24"/>
      <c r="E80" s="41">
        <v>5350</v>
      </c>
    </row>
    <row r="81" spans="1:6">
      <c r="A81" s="65"/>
      <c r="B81" s="44"/>
      <c r="C81" s="45" t="s">
        <v>585</v>
      </c>
      <c r="D81" s="24"/>
      <c r="E81" s="41"/>
    </row>
    <row r="82" spans="1:6">
      <c r="A82" s="65"/>
      <c r="B82" s="44"/>
      <c r="C82" s="45" t="s">
        <v>627</v>
      </c>
      <c r="D82" s="24">
        <v>1200</v>
      </c>
      <c r="E82" s="41"/>
    </row>
    <row r="83" spans="1:6">
      <c r="A83" s="65"/>
      <c r="B83" s="44"/>
      <c r="C83" s="45" t="s">
        <v>628</v>
      </c>
      <c r="D83" s="24">
        <v>190</v>
      </c>
      <c r="E83" s="41"/>
    </row>
    <row r="84" spans="1:6">
      <c r="A84" s="65"/>
      <c r="B84" s="44"/>
      <c r="C84" s="45" t="s">
        <v>629</v>
      </c>
      <c r="D84" s="24">
        <v>80</v>
      </c>
      <c r="E84" s="41"/>
    </row>
    <row r="85" spans="1:6">
      <c r="A85" s="65"/>
      <c r="B85" s="44"/>
      <c r="C85" s="45" t="s">
        <v>582</v>
      </c>
      <c r="D85" s="24">
        <v>1373.83</v>
      </c>
      <c r="E85" s="41"/>
    </row>
    <row r="86" spans="1:6">
      <c r="A86" s="65"/>
      <c r="B86" s="44"/>
      <c r="C86" s="45" t="s">
        <v>583</v>
      </c>
      <c r="D86" s="24">
        <v>96.17</v>
      </c>
      <c r="E86" s="41"/>
    </row>
    <row r="87" spans="1:6">
      <c r="A87" s="65"/>
      <c r="B87" s="44"/>
      <c r="C87" s="45" t="s">
        <v>584</v>
      </c>
      <c r="D87" s="24"/>
      <c r="E87" s="41">
        <v>1470</v>
      </c>
    </row>
    <row r="88" spans="1:6">
      <c r="A88" s="65"/>
      <c r="B88" s="44"/>
      <c r="C88" s="45" t="s">
        <v>630</v>
      </c>
      <c r="D88" s="24"/>
      <c r="E88" s="41"/>
    </row>
    <row r="89" spans="1:6">
      <c r="A89" s="74" t="s">
        <v>404</v>
      </c>
      <c r="B89" s="75"/>
      <c r="C89" s="76"/>
      <c r="D89" s="25"/>
      <c r="E89" s="41">
        <v>87070</v>
      </c>
      <c r="F89" s="34"/>
    </row>
    <row r="90" spans="1:6">
      <c r="B90" s="18"/>
      <c r="E90" s="34"/>
      <c r="F90" s="34"/>
    </row>
    <row r="91" spans="1:6">
      <c r="B91" s="18"/>
    </row>
    <row r="92" spans="1:6">
      <c r="B92" s="18"/>
    </row>
    <row r="93" spans="1:6">
      <c r="B93" s="18"/>
    </row>
    <row r="94" spans="1:6">
      <c r="B94" s="18"/>
    </row>
    <row r="95" spans="1:6">
      <c r="B95" s="18"/>
    </row>
    <row r="96" spans="1:6">
      <c r="B96" s="18"/>
    </row>
    <row r="97" spans="2:2">
      <c r="B97" s="18"/>
    </row>
    <row r="98" spans="2:2">
      <c r="B98" s="18"/>
    </row>
    <row r="99" spans="2:2">
      <c r="B99" s="18"/>
    </row>
    <row r="100" spans="2:2">
      <c r="B100" s="18"/>
    </row>
    <row r="101" spans="2:2">
      <c r="B101" s="18"/>
    </row>
    <row r="102" spans="2:2">
      <c r="B102" s="18"/>
    </row>
    <row r="103" spans="2:2">
      <c r="B103" s="18"/>
    </row>
    <row r="104" spans="2:2">
      <c r="B104" s="18"/>
    </row>
    <row r="105" spans="2:2">
      <c r="B105" s="18"/>
    </row>
    <row r="106" spans="2:2">
      <c r="B106" s="18"/>
    </row>
    <row r="107" spans="2:2">
      <c r="B107" s="18"/>
    </row>
    <row r="108" spans="2:2">
      <c r="B108" s="18"/>
    </row>
    <row r="109" spans="2:2">
      <c r="B109" s="18"/>
    </row>
  </sheetData>
  <mergeCells count="4">
    <mergeCell ref="A1:D1"/>
    <mergeCell ref="A2:D2"/>
    <mergeCell ref="A3:D3"/>
    <mergeCell ref="A89:C89"/>
  </mergeCells>
  <pageMargins left="0.19685039370078741" right="0.19685039370078741" top="0.74803149606299213" bottom="0.74803149606299213" header="0.31496062992125984" footer="0.31496062992125984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92"/>
  <sheetViews>
    <sheetView workbookViewId="0">
      <selection activeCell="C57" sqref="C57"/>
    </sheetView>
  </sheetViews>
  <sheetFormatPr defaultColWidth="8.33203125" defaultRowHeight="24.75"/>
  <cols>
    <col min="1" max="1" width="9.33203125" style="47" customWidth="1"/>
    <col min="2" max="2" width="8.33203125" style="47"/>
    <col min="3" max="3" width="48" style="47" customWidth="1"/>
    <col min="4" max="16384" width="8.33203125" style="47"/>
  </cols>
  <sheetData>
    <row r="1" spans="1:5">
      <c r="A1" s="80" t="s">
        <v>85</v>
      </c>
      <c r="B1" s="80"/>
      <c r="C1" s="80"/>
      <c r="D1" s="80"/>
      <c r="E1" s="80"/>
    </row>
    <row r="2" spans="1:5">
      <c r="A2" s="80" t="s">
        <v>97</v>
      </c>
      <c r="B2" s="80"/>
      <c r="C2" s="80"/>
      <c r="D2" s="80"/>
      <c r="E2" s="80"/>
    </row>
    <row r="3" spans="1:5">
      <c r="A3" s="80" t="s">
        <v>318</v>
      </c>
      <c r="B3" s="80"/>
      <c r="C3" s="80"/>
      <c r="D3" s="80"/>
      <c r="E3" s="80"/>
    </row>
    <row r="4" spans="1:5" ht="12.75" customHeight="1">
      <c r="A4" s="48"/>
      <c r="B4" s="48"/>
      <c r="C4" s="48"/>
      <c r="D4" s="48"/>
    </row>
    <row r="5" spans="1:5">
      <c r="A5" s="49" t="s">
        <v>58</v>
      </c>
      <c r="B5" s="49" t="s">
        <v>59</v>
      </c>
      <c r="C5" s="49" t="s">
        <v>88</v>
      </c>
      <c r="D5" s="49" t="s">
        <v>89</v>
      </c>
      <c r="E5" s="50" t="s">
        <v>361</v>
      </c>
    </row>
    <row r="6" spans="1:5">
      <c r="A6" s="51" t="s">
        <v>168</v>
      </c>
      <c r="B6" s="52">
        <v>20610</v>
      </c>
      <c r="C6" s="53" t="s">
        <v>319</v>
      </c>
      <c r="D6" s="52" t="s">
        <v>220</v>
      </c>
      <c r="E6" s="53"/>
    </row>
    <row r="7" spans="1:5">
      <c r="A7" s="51"/>
      <c r="B7" s="52"/>
      <c r="C7" s="53" t="s">
        <v>635</v>
      </c>
      <c r="D7" s="52">
        <v>238</v>
      </c>
      <c r="E7" s="53"/>
    </row>
    <row r="8" spans="1:5">
      <c r="A8" s="51"/>
      <c r="B8" s="52"/>
      <c r="C8" s="53" t="s">
        <v>637</v>
      </c>
      <c r="D8" s="52">
        <v>132</v>
      </c>
      <c r="E8" s="53"/>
    </row>
    <row r="9" spans="1:5">
      <c r="A9" s="51"/>
      <c r="B9" s="52"/>
      <c r="C9" s="53" t="s">
        <v>320</v>
      </c>
      <c r="D9" s="52">
        <v>16</v>
      </c>
      <c r="E9" s="53"/>
    </row>
    <row r="10" spans="1:5">
      <c r="A10" s="51"/>
      <c r="B10" s="52"/>
      <c r="C10" s="53" t="s">
        <v>321</v>
      </c>
      <c r="D10" s="52">
        <v>2294</v>
      </c>
      <c r="E10" s="53"/>
    </row>
    <row r="11" spans="1:5">
      <c r="A11" s="51"/>
      <c r="B11" s="52"/>
      <c r="C11" s="53"/>
      <c r="D11" s="52">
        <v>3026</v>
      </c>
      <c r="E11" s="53"/>
    </row>
    <row r="12" spans="1:5">
      <c r="A12" s="51"/>
      <c r="B12" s="52"/>
      <c r="C12" s="59" t="s">
        <v>363</v>
      </c>
      <c r="D12" s="52">
        <v>605.20000000000005</v>
      </c>
      <c r="E12" s="53"/>
    </row>
    <row r="13" spans="1:5">
      <c r="A13" s="51"/>
      <c r="B13" s="52"/>
      <c r="C13" s="53"/>
      <c r="D13" s="54">
        <v>2420.8000000000002</v>
      </c>
      <c r="E13" s="53"/>
    </row>
    <row r="14" spans="1:5">
      <c r="A14" s="51"/>
      <c r="B14" s="52"/>
      <c r="C14" s="53" t="s">
        <v>322</v>
      </c>
      <c r="D14" s="54">
        <v>360</v>
      </c>
      <c r="E14" s="53"/>
    </row>
    <row r="15" spans="1:5">
      <c r="A15" s="51"/>
      <c r="B15" s="52"/>
      <c r="C15" s="53" t="s">
        <v>323</v>
      </c>
      <c r="D15" s="54">
        <v>420</v>
      </c>
      <c r="E15" s="53"/>
    </row>
    <row r="16" spans="1:5">
      <c r="A16" s="51"/>
      <c r="B16" s="52"/>
      <c r="C16" s="53" t="s">
        <v>324</v>
      </c>
      <c r="D16" s="52">
        <v>735</v>
      </c>
      <c r="E16" s="53"/>
    </row>
    <row r="17" spans="1:5">
      <c r="A17" s="51"/>
      <c r="B17" s="52"/>
      <c r="C17" s="53"/>
      <c r="D17" s="54">
        <v>3935.8</v>
      </c>
      <c r="E17" s="53"/>
    </row>
    <row r="18" spans="1:5">
      <c r="A18" s="51"/>
      <c r="B18" s="52"/>
      <c r="C18" s="59" t="s">
        <v>364</v>
      </c>
      <c r="D18" s="54">
        <v>275.51</v>
      </c>
      <c r="E18" s="53"/>
    </row>
    <row r="19" spans="1:5">
      <c r="A19" s="51"/>
      <c r="B19" s="52"/>
      <c r="C19" s="59" t="s">
        <v>361</v>
      </c>
      <c r="D19" s="52"/>
      <c r="E19" s="53">
        <v>4211.3100000000004</v>
      </c>
    </row>
    <row r="20" spans="1:5">
      <c r="A20" s="51"/>
      <c r="B20" s="52"/>
      <c r="C20" s="53" t="s">
        <v>611</v>
      </c>
      <c r="D20" s="52"/>
      <c r="E20" s="53"/>
    </row>
    <row r="21" spans="1:5">
      <c r="A21" s="51"/>
      <c r="B21" s="52"/>
      <c r="C21" s="53"/>
      <c r="D21" s="52"/>
      <c r="E21" s="53"/>
    </row>
    <row r="22" spans="1:5">
      <c r="A22" s="51" t="s">
        <v>499</v>
      </c>
      <c r="B22" s="52">
        <v>30311</v>
      </c>
      <c r="C22" s="53" t="s">
        <v>326</v>
      </c>
      <c r="D22" s="52">
        <v>208</v>
      </c>
      <c r="E22" s="53"/>
    </row>
    <row r="23" spans="1:5">
      <c r="A23" s="51"/>
      <c r="B23" s="52"/>
      <c r="C23" s="53" t="s">
        <v>325</v>
      </c>
      <c r="D23" s="52">
        <v>480</v>
      </c>
      <c r="E23" s="53"/>
    </row>
    <row r="24" spans="1:5">
      <c r="A24" s="51"/>
      <c r="B24" s="52"/>
      <c r="C24" s="53" t="s">
        <v>327</v>
      </c>
      <c r="D24" s="52">
        <v>208</v>
      </c>
      <c r="E24" s="53"/>
    </row>
    <row r="25" spans="1:5">
      <c r="A25" s="51"/>
      <c r="B25" s="52"/>
      <c r="C25" s="53" t="s">
        <v>328</v>
      </c>
      <c r="D25" s="52">
        <v>208</v>
      </c>
      <c r="E25" s="53"/>
    </row>
    <row r="26" spans="1:5">
      <c r="A26" s="51"/>
      <c r="B26" s="52"/>
      <c r="C26" s="53" t="s">
        <v>329</v>
      </c>
      <c r="D26" s="52">
        <v>240</v>
      </c>
      <c r="E26" s="53"/>
    </row>
    <row r="27" spans="1:5">
      <c r="A27" s="51"/>
      <c r="B27" s="52"/>
      <c r="C27" s="53" t="s">
        <v>330</v>
      </c>
      <c r="D27" s="52">
        <v>714.29</v>
      </c>
      <c r="E27" s="53"/>
    </row>
    <row r="28" spans="1:5">
      <c r="A28" s="51"/>
      <c r="B28" s="52"/>
      <c r="C28" s="53" t="s">
        <v>331</v>
      </c>
      <c r="D28" s="52">
        <v>1020</v>
      </c>
      <c r="E28" s="53"/>
    </row>
    <row r="29" spans="1:5">
      <c r="A29" s="51"/>
      <c r="B29" s="52"/>
      <c r="C29" s="53" t="s">
        <v>332</v>
      </c>
      <c r="D29" s="52">
        <v>311.39999999999998</v>
      </c>
      <c r="E29" s="53"/>
    </row>
    <row r="30" spans="1:5">
      <c r="A30" s="51"/>
      <c r="B30" s="52"/>
      <c r="C30" s="53" t="s">
        <v>333</v>
      </c>
      <c r="D30" s="54">
        <v>560</v>
      </c>
      <c r="E30" s="53"/>
    </row>
    <row r="31" spans="1:5">
      <c r="A31" s="51"/>
      <c r="B31" s="52"/>
      <c r="C31" s="53" t="s">
        <v>334</v>
      </c>
      <c r="D31" s="52">
        <v>14.4</v>
      </c>
      <c r="E31" s="53"/>
    </row>
    <row r="32" spans="1:5">
      <c r="A32" s="51"/>
      <c r="B32" s="52"/>
      <c r="C32" s="59" t="s">
        <v>365</v>
      </c>
      <c r="D32" s="54">
        <v>3964.09</v>
      </c>
      <c r="E32" s="53"/>
    </row>
    <row r="33" spans="1:5">
      <c r="A33" s="51"/>
      <c r="B33" s="52"/>
      <c r="C33" s="59" t="s">
        <v>366</v>
      </c>
      <c r="D33" s="54">
        <v>3964.09</v>
      </c>
      <c r="E33" s="53"/>
    </row>
    <row r="34" spans="1:5">
      <c r="A34" s="51"/>
      <c r="B34" s="52"/>
      <c r="C34" s="59" t="s">
        <v>367</v>
      </c>
      <c r="D34" s="54">
        <v>277.49</v>
      </c>
      <c r="E34" s="53"/>
    </row>
    <row r="35" spans="1:5">
      <c r="A35" s="51"/>
      <c r="B35" s="52"/>
      <c r="C35" s="59" t="s">
        <v>361</v>
      </c>
      <c r="D35" s="52"/>
      <c r="E35" s="53">
        <v>4241.58</v>
      </c>
    </row>
    <row r="36" spans="1:5">
      <c r="A36" s="51"/>
      <c r="B36" s="52"/>
      <c r="C36" s="53" t="s">
        <v>612</v>
      </c>
      <c r="D36" s="52"/>
      <c r="E36" s="53"/>
    </row>
    <row r="37" spans="1:5">
      <c r="A37" s="51"/>
      <c r="B37" s="52"/>
      <c r="C37" s="53"/>
      <c r="D37" s="52"/>
      <c r="E37" s="53"/>
    </row>
    <row r="38" spans="1:5">
      <c r="A38" s="51" t="s">
        <v>500</v>
      </c>
      <c r="B38" s="52">
        <v>41798</v>
      </c>
      <c r="C38" s="53" t="s">
        <v>335</v>
      </c>
      <c r="D38" s="52">
        <v>3333.5</v>
      </c>
      <c r="E38" s="53" t="s">
        <v>369</v>
      </c>
    </row>
    <row r="39" spans="1:5">
      <c r="A39" s="51"/>
      <c r="B39" s="52"/>
      <c r="C39" s="53" t="s">
        <v>336</v>
      </c>
      <c r="D39" s="52"/>
      <c r="E39" s="53"/>
    </row>
    <row r="40" spans="1:5">
      <c r="A40" s="51"/>
      <c r="B40" s="52"/>
      <c r="C40" s="53" t="s">
        <v>337</v>
      </c>
      <c r="D40" s="52"/>
      <c r="E40" s="53"/>
    </row>
    <row r="41" spans="1:5">
      <c r="A41" s="51"/>
      <c r="B41" s="52"/>
      <c r="C41" s="59" t="s">
        <v>370</v>
      </c>
      <c r="D41" s="52">
        <v>333.5</v>
      </c>
      <c r="E41" s="53"/>
    </row>
    <row r="42" spans="1:5">
      <c r="A42" s="51"/>
      <c r="B42" s="52"/>
      <c r="C42" s="59" t="s">
        <v>371</v>
      </c>
      <c r="D42" s="52">
        <v>233.35</v>
      </c>
      <c r="E42" s="53"/>
    </row>
    <row r="43" spans="1:5">
      <c r="A43" s="51"/>
      <c r="B43" s="52"/>
      <c r="C43" s="59" t="s">
        <v>372</v>
      </c>
      <c r="D43" s="52"/>
      <c r="E43" s="53">
        <v>3566.85</v>
      </c>
    </row>
    <row r="44" spans="1:5">
      <c r="A44" s="51"/>
      <c r="B44" s="52"/>
      <c r="C44" s="53" t="s">
        <v>368</v>
      </c>
      <c r="D44" s="52"/>
      <c r="E44" s="53"/>
    </row>
    <row r="45" spans="1:5">
      <c r="A45" s="51" t="s">
        <v>501</v>
      </c>
      <c r="B45" s="52">
        <v>41917</v>
      </c>
      <c r="C45" s="53" t="s">
        <v>338</v>
      </c>
      <c r="D45" s="52">
        <v>40800</v>
      </c>
      <c r="E45" s="53" t="s">
        <v>374</v>
      </c>
    </row>
    <row r="46" spans="1:5">
      <c r="A46" s="51"/>
      <c r="B46" s="52"/>
      <c r="C46" s="53" t="s">
        <v>339</v>
      </c>
      <c r="D46" s="52"/>
      <c r="E46" s="53"/>
    </row>
    <row r="47" spans="1:5">
      <c r="A47" s="51"/>
      <c r="B47" s="52"/>
      <c r="C47" s="53" t="s">
        <v>340</v>
      </c>
      <c r="D47" s="52">
        <v>800</v>
      </c>
      <c r="E47" s="53"/>
    </row>
    <row r="48" spans="1:5">
      <c r="A48" s="51"/>
      <c r="B48" s="52"/>
      <c r="C48" s="59" t="s">
        <v>378</v>
      </c>
      <c r="D48" s="52">
        <v>41600</v>
      </c>
      <c r="E48" s="53"/>
    </row>
    <row r="49" spans="1:5">
      <c r="A49" s="51"/>
      <c r="B49" s="52"/>
      <c r="C49" s="59" t="s">
        <v>381</v>
      </c>
      <c r="D49" s="52">
        <v>41600</v>
      </c>
      <c r="E49" s="53"/>
    </row>
    <row r="50" spans="1:5">
      <c r="A50" s="51"/>
      <c r="B50" s="52"/>
      <c r="C50" s="59" t="s">
        <v>375</v>
      </c>
      <c r="D50" s="54">
        <v>38878.5</v>
      </c>
      <c r="E50" s="53"/>
    </row>
    <row r="51" spans="1:5">
      <c r="A51" s="51"/>
      <c r="B51" s="52"/>
      <c r="C51" s="59" t="s">
        <v>376</v>
      </c>
      <c r="D51" s="52">
        <v>2721.5</v>
      </c>
      <c r="E51" s="53"/>
    </row>
    <row r="52" spans="1:5">
      <c r="A52" s="51"/>
      <c r="B52" s="52"/>
      <c r="C52" s="59" t="s">
        <v>377</v>
      </c>
      <c r="D52" s="54"/>
      <c r="E52" s="53">
        <v>41600</v>
      </c>
    </row>
    <row r="53" spans="1:5">
      <c r="A53" s="51"/>
      <c r="B53" s="52"/>
      <c r="C53" s="53" t="s">
        <v>373</v>
      </c>
      <c r="D53" s="54"/>
      <c r="E53" s="53"/>
    </row>
    <row r="54" spans="1:5">
      <c r="A54" s="51" t="s">
        <v>502</v>
      </c>
      <c r="B54" s="52">
        <v>46760</v>
      </c>
      <c r="C54" s="53" t="s">
        <v>341</v>
      </c>
      <c r="D54" s="54">
        <v>7750</v>
      </c>
      <c r="E54" s="59" t="s">
        <v>552</v>
      </c>
    </row>
    <row r="55" spans="1:5">
      <c r="A55" s="51"/>
      <c r="B55" s="52"/>
      <c r="C55" s="59" t="s">
        <v>379</v>
      </c>
      <c r="D55" s="52">
        <v>7750</v>
      </c>
      <c r="E55" s="53"/>
    </row>
    <row r="56" spans="1:5">
      <c r="A56" s="51"/>
      <c r="B56" s="52"/>
      <c r="C56" s="59" t="s">
        <v>380</v>
      </c>
      <c r="D56" s="52">
        <v>542.5</v>
      </c>
      <c r="E56" s="53"/>
    </row>
    <row r="57" spans="1:5">
      <c r="A57" s="51"/>
      <c r="B57" s="52"/>
      <c r="C57" s="59" t="s">
        <v>644</v>
      </c>
      <c r="D57" s="52"/>
      <c r="E57" s="53">
        <v>8292.5</v>
      </c>
    </row>
    <row r="58" spans="1:5">
      <c r="A58" s="51" t="s">
        <v>546</v>
      </c>
      <c r="B58" s="52">
        <v>50723</v>
      </c>
      <c r="C58" s="53" t="s">
        <v>547</v>
      </c>
      <c r="D58" s="52">
        <v>3615.5</v>
      </c>
      <c r="E58" s="53"/>
    </row>
    <row r="59" spans="1:5">
      <c r="A59" s="66"/>
      <c r="B59" s="67"/>
      <c r="C59" s="68" t="s">
        <v>548</v>
      </c>
      <c r="D59" s="52"/>
      <c r="E59" s="56"/>
    </row>
    <row r="60" spans="1:5">
      <c r="A60" s="66"/>
      <c r="B60" s="67"/>
      <c r="C60" s="68" t="s">
        <v>550</v>
      </c>
      <c r="D60" s="52">
        <v>3615.5</v>
      </c>
      <c r="E60" s="56"/>
    </row>
    <row r="61" spans="1:5">
      <c r="A61" s="66"/>
      <c r="B61" s="67"/>
      <c r="C61" s="68" t="s">
        <v>551</v>
      </c>
      <c r="D61" s="52">
        <v>253.09</v>
      </c>
      <c r="E61" s="56"/>
    </row>
    <row r="62" spans="1:5">
      <c r="A62" s="66"/>
      <c r="B62" s="67"/>
      <c r="C62" s="68" t="s">
        <v>642</v>
      </c>
      <c r="D62" s="52"/>
      <c r="E62" s="56">
        <v>3868.59</v>
      </c>
    </row>
    <row r="63" spans="1:5">
      <c r="A63" s="66"/>
      <c r="B63" s="67"/>
      <c r="C63" s="68" t="s">
        <v>549</v>
      </c>
      <c r="D63" s="52"/>
      <c r="E63" s="56"/>
    </row>
    <row r="64" spans="1:5">
      <c r="A64" s="66" t="s">
        <v>633</v>
      </c>
      <c r="B64" s="67" t="s">
        <v>631</v>
      </c>
      <c r="C64" s="68" t="s">
        <v>634</v>
      </c>
      <c r="D64" s="52"/>
      <c r="E64" s="56"/>
    </row>
    <row r="65" spans="1:6">
      <c r="A65" s="66"/>
      <c r="B65" s="67"/>
      <c r="C65" s="68" t="s">
        <v>636</v>
      </c>
      <c r="D65" s="52"/>
      <c r="E65" s="56"/>
    </row>
    <row r="66" spans="1:6">
      <c r="A66" s="66"/>
      <c r="B66" s="67"/>
      <c r="C66" s="68" t="s">
        <v>639</v>
      </c>
      <c r="D66" s="52"/>
      <c r="E66" s="56"/>
    </row>
    <row r="67" spans="1:6">
      <c r="A67" s="66"/>
      <c r="B67" s="67"/>
      <c r="C67" s="68" t="s">
        <v>638</v>
      </c>
      <c r="D67" s="52"/>
      <c r="E67" s="56"/>
    </row>
    <row r="68" spans="1:6">
      <c r="A68" s="66"/>
      <c r="B68" s="67"/>
      <c r="C68" s="68" t="s">
        <v>640</v>
      </c>
      <c r="D68" s="52"/>
      <c r="E68" s="56"/>
    </row>
    <row r="69" spans="1:6">
      <c r="A69" s="66"/>
      <c r="B69" s="67"/>
      <c r="C69" s="68" t="s">
        <v>641</v>
      </c>
      <c r="D69" s="52"/>
      <c r="E69" s="56"/>
    </row>
    <row r="70" spans="1:6">
      <c r="A70" s="66"/>
      <c r="B70" s="67"/>
      <c r="C70" s="68" t="s">
        <v>642</v>
      </c>
      <c r="D70" s="52"/>
      <c r="E70" s="56">
        <v>4750.59</v>
      </c>
    </row>
    <row r="71" spans="1:6">
      <c r="A71" s="66"/>
      <c r="B71" s="67"/>
      <c r="C71" s="68" t="s">
        <v>643</v>
      </c>
      <c r="D71" s="52"/>
      <c r="E71" s="56"/>
    </row>
    <row r="72" spans="1:6">
      <c r="A72" s="77" t="s">
        <v>613</v>
      </c>
      <c r="B72" s="78"/>
      <c r="C72" s="79"/>
      <c r="D72" s="55"/>
      <c r="E72" s="56">
        <v>70531.39</v>
      </c>
      <c r="F72" s="57"/>
    </row>
    <row r="73" spans="1:6">
      <c r="B73" s="58"/>
      <c r="E73" s="57"/>
      <c r="F73" s="57"/>
    </row>
    <row r="74" spans="1:6">
      <c r="B74" s="58"/>
    </row>
    <row r="75" spans="1:6">
      <c r="B75" s="58"/>
    </row>
    <row r="76" spans="1:6">
      <c r="B76" s="58"/>
    </row>
    <row r="77" spans="1:6">
      <c r="B77" s="58"/>
    </row>
    <row r="78" spans="1:6">
      <c r="B78" s="58"/>
    </row>
    <row r="79" spans="1:6">
      <c r="B79" s="58"/>
    </row>
    <row r="80" spans="1:6">
      <c r="B80" s="58"/>
    </row>
    <row r="81" spans="2:2">
      <c r="B81" s="58"/>
    </row>
    <row r="82" spans="2:2">
      <c r="B82" s="58"/>
    </row>
    <row r="83" spans="2:2">
      <c r="B83" s="58"/>
    </row>
    <row r="84" spans="2:2">
      <c r="B84" s="58"/>
    </row>
    <row r="85" spans="2:2">
      <c r="B85" s="58"/>
    </row>
    <row r="86" spans="2:2">
      <c r="B86" s="58"/>
    </row>
    <row r="87" spans="2:2">
      <c r="B87" s="58"/>
    </row>
    <row r="88" spans="2:2">
      <c r="B88" s="58"/>
    </row>
    <row r="89" spans="2:2">
      <c r="B89" s="58"/>
    </row>
    <row r="90" spans="2:2">
      <c r="B90" s="58"/>
    </row>
    <row r="91" spans="2:2">
      <c r="B91" s="58"/>
    </row>
    <row r="92" spans="2:2">
      <c r="B92" s="58"/>
    </row>
  </sheetData>
  <mergeCells count="4">
    <mergeCell ref="A72:C72"/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ช-2716</vt:lpstr>
      <vt:lpstr>ย-0422</vt:lpstr>
      <vt:lpstr>จ-4497</vt:lpstr>
      <vt:lpstr>กน-4547</vt:lpstr>
      <vt:lpstr>นง-2773</vt:lpstr>
      <vt:lpstr>นค-8783</vt:lpstr>
      <vt:lpstr>40-0258</vt:lpstr>
      <vt:lpstr>40-0257</vt:lpstr>
      <vt:lpstr>40-0435</vt:lpstr>
      <vt:lpstr>nisan</vt:lpstr>
    </vt:vector>
  </TitlesOfParts>
  <Company>Dept. of Agronomy, Maejo 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Prawit  Puddhanon</dc:creator>
  <cp:lastModifiedBy>admin</cp:lastModifiedBy>
  <cp:lastPrinted>2002-01-01T09:37:54Z</cp:lastPrinted>
  <dcterms:created xsi:type="dcterms:W3CDTF">2006-07-09T01:19:17Z</dcterms:created>
  <dcterms:modified xsi:type="dcterms:W3CDTF">2001-12-31T20:07:11Z</dcterms:modified>
</cp:coreProperties>
</file>