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780" activeTab="1"/>
  </bookViews>
  <sheets>
    <sheet name="แบบ ป.สน-01" sheetId="1" r:id="rId1"/>
    <sheet name="แบบ ป.สน-02" sheetId="5" r:id="rId2"/>
    <sheet name="Sheet1" sheetId="2" state="hidden" r:id="rId3"/>
    <sheet name="น้ำหนัก" sheetId="3" state="hidden" r:id="rId4"/>
  </sheets>
  <definedNames>
    <definedName name="AdminType">Sheet1!$C$1:$C$5</definedName>
    <definedName name="BlockType">Sheet1!$B$1:$B$3</definedName>
    <definedName name="GroupType">Sheet1!$A$1:$A$5</definedName>
    <definedName name="_xlnm.Print_Area" localSheetId="1">'แบบ ป.สน-02'!$A$1:$L$173</definedName>
  </definedNames>
  <calcPr calcId="152511"/>
</workbook>
</file>

<file path=xl/calcChain.xml><?xml version="1.0" encoding="utf-8"?>
<calcChain xmlns="http://schemas.openxmlformats.org/spreadsheetml/2006/main">
  <c r="G133" i="1" l="1"/>
  <c r="J125" i="5" l="1"/>
  <c r="J120" i="5"/>
  <c r="J124" i="5" s="1"/>
  <c r="K103" i="5"/>
  <c r="L27" i="5"/>
  <c r="L26" i="5"/>
  <c r="L24" i="5"/>
  <c r="L20" i="5"/>
  <c r="J130" i="5"/>
  <c r="L130" i="5" s="1"/>
  <c r="J131" i="5"/>
  <c r="L131" i="5" s="1"/>
  <c r="J132" i="5"/>
  <c r="J129" i="5"/>
  <c r="L129" i="5" s="1"/>
  <c r="D130" i="5"/>
  <c r="D131" i="5"/>
  <c r="D132" i="5"/>
  <c r="D129" i="5"/>
  <c r="L132" i="5"/>
  <c r="A132" i="5"/>
  <c r="A131" i="5"/>
  <c r="A130" i="5"/>
  <c r="A129" i="5"/>
  <c r="L92" i="5"/>
  <c r="D92" i="5"/>
  <c r="A92" i="5"/>
  <c r="L91" i="5"/>
  <c r="D91" i="5"/>
  <c r="A91" i="5"/>
  <c r="L90" i="5"/>
  <c r="A90" i="5"/>
  <c r="J89" i="5"/>
  <c r="L89" i="5" s="1"/>
  <c r="D89" i="5"/>
  <c r="A89" i="5"/>
  <c r="J88" i="5"/>
  <c r="L88" i="5" s="1"/>
  <c r="D88" i="5"/>
  <c r="A88" i="5"/>
  <c r="J87" i="5"/>
  <c r="L87" i="5" s="1"/>
  <c r="D87" i="5"/>
  <c r="A87" i="5"/>
  <c r="J86" i="5"/>
  <c r="L86" i="5" s="1"/>
  <c r="D86" i="5"/>
  <c r="A86" i="5"/>
  <c r="J85" i="5"/>
  <c r="L85" i="5" s="1"/>
  <c r="D85" i="5"/>
  <c r="A85" i="5"/>
  <c r="J84" i="5"/>
  <c r="L84" i="5" s="1"/>
  <c r="D84" i="5"/>
  <c r="A84" i="5"/>
  <c r="A83" i="5"/>
  <c r="J82" i="5"/>
  <c r="L82" i="5" s="1"/>
  <c r="D82" i="5"/>
  <c r="A82" i="5"/>
  <c r="J81" i="5"/>
  <c r="L81" i="5" s="1"/>
  <c r="D81" i="5"/>
  <c r="A81" i="5"/>
  <c r="J80" i="5"/>
  <c r="L80" i="5" s="1"/>
  <c r="D80" i="5"/>
  <c r="A80" i="5"/>
  <c r="A79" i="5"/>
  <c r="J78" i="5"/>
  <c r="L78" i="5" s="1"/>
  <c r="D78" i="5"/>
  <c r="A78" i="5"/>
  <c r="J77" i="5"/>
  <c r="L77" i="5" s="1"/>
  <c r="D77" i="5"/>
  <c r="A77" i="5"/>
  <c r="J76" i="5"/>
  <c r="L76" i="5" s="1"/>
  <c r="D76" i="5"/>
  <c r="A76" i="5"/>
  <c r="J75" i="5"/>
  <c r="L75" i="5" s="1"/>
  <c r="D75" i="5"/>
  <c r="A75" i="5"/>
  <c r="J74" i="5"/>
  <c r="L74" i="5" s="1"/>
  <c r="D74" i="5"/>
  <c r="A74" i="5"/>
  <c r="J73" i="5"/>
  <c r="L73" i="5" s="1"/>
  <c r="D73" i="5"/>
  <c r="A73" i="5"/>
  <c r="J72" i="5"/>
  <c r="L72" i="5" s="1"/>
  <c r="D72" i="5"/>
  <c r="A72" i="5"/>
  <c r="J71" i="5"/>
  <c r="L71" i="5" s="1"/>
  <c r="D71" i="5"/>
  <c r="A71" i="5"/>
  <c r="J70" i="5"/>
  <c r="L70" i="5" s="1"/>
  <c r="D70" i="5"/>
  <c r="A70" i="5"/>
  <c r="A69" i="5"/>
  <c r="J68" i="5"/>
  <c r="L68" i="5" s="1"/>
  <c r="D68" i="5"/>
  <c r="A68" i="5"/>
  <c r="J67" i="5"/>
  <c r="L67" i="5" s="1"/>
  <c r="D67" i="5"/>
  <c r="A67" i="5"/>
  <c r="J66" i="5"/>
  <c r="L66" i="5" s="1"/>
  <c r="D66" i="5"/>
  <c r="A66" i="5"/>
  <c r="J65" i="5"/>
  <c r="L65" i="5" s="1"/>
  <c r="D65" i="5"/>
  <c r="A65" i="5"/>
  <c r="J64" i="5"/>
  <c r="L64" i="5" s="1"/>
  <c r="D64" i="5"/>
  <c r="A64" i="5"/>
  <c r="J63" i="5"/>
  <c r="L63" i="5" s="1"/>
  <c r="D63" i="5"/>
  <c r="A63" i="5"/>
  <c r="J62" i="5"/>
  <c r="L62" i="5" s="1"/>
  <c r="D62" i="5"/>
  <c r="A62" i="5"/>
  <c r="J61" i="5"/>
  <c r="L61" i="5" s="1"/>
  <c r="D61" i="5"/>
  <c r="A61" i="5"/>
  <c r="J60" i="5"/>
  <c r="L60" i="5" s="1"/>
  <c r="D60" i="5"/>
  <c r="A60" i="5"/>
  <c r="J59" i="5"/>
  <c r="L59" i="5" s="1"/>
  <c r="D59" i="5"/>
  <c r="A59" i="5"/>
  <c r="J58" i="5"/>
  <c r="L58" i="5" s="1"/>
  <c r="D58" i="5"/>
  <c r="A58" i="5"/>
  <c r="A57" i="5"/>
  <c r="J56" i="5"/>
  <c r="L56" i="5" s="1"/>
  <c r="D56" i="5"/>
  <c r="A56" i="5"/>
  <c r="J55" i="5"/>
  <c r="L55" i="5" s="1"/>
  <c r="D55" i="5"/>
  <c r="A55" i="5"/>
  <c r="J54" i="5"/>
  <c r="L54" i="5" s="1"/>
  <c r="D54" i="5"/>
  <c r="A54" i="5"/>
  <c r="A53" i="5"/>
  <c r="J52" i="5"/>
  <c r="L52" i="5" s="1"/>
  <c r="D52" i="5"/>
  <c r="A52" i="5"/>
  <c r="J51" i="5"/>
  <c r="L51" i="5" s="1"/>
  <c r="D51" i="5"/>
  <c r="A51" i="5"/>
  <c r="J50" i="5"/>
  <c r="L50" i="5" s="1"/>
  <c r="D50" i="5"/>
  <c r="A50" i="5"/>
  <c r="J49" i="5"/>
  <c r="L49" i="5" s="1"/>
  <c r="D49" i="5"/>
  <c r="A49" i="5"/>
  <c r="J48" i="5"/>
  <c r="L48" i="5" s="1"/>
  <c r="D48" i="5"/>
  <c r="A48" i="5"/>
  <c r="A47" i="5"/>
  <c r="A46" i="5"/>
  <c r="J45" i="5"/>
  <c r="L45" i="5" s="1"/>
  <c r="D45" i="5"/>
  <c r="A45" i="5"/>
  <c r="J44" i="5"/>
  <c r="L44" i="5" s="1"/>
  <c r="D44" i="5"/>
  <c r="A44" i="5"/>
  <c r="J43" i="5"/>
  <c r="L43" i="5" s="1"/>
  <c r="D43" i="5"/>
  <c r="A43" i="5"/>
  <c r="J42" i="5"/>
  <c r="L42" i="5" s="1"/>
  <c r="D42" i="5"/>
  <c r="A42" i="5"/>
  <c r="J41" i="5"/>
  <c r="L41" i="5" s="1"/>
  <c r="D41" i="5"/>
  <c r="A41" i="5"/>
  <c r="J40" i="5"/>
  <c r="L40" i="5" s="1"/>
  <c r="D40" i="5"/>
  <c r="A40" i="5"/>
  <c r="J39" i="5"/>
  <c r="L39" i="5" s="1"/>
  <c r="D39" i="5"/>
  <c r="A39" i="5"/>
  <c r="J38" i="5"/>
  <c r="L38" i="5" s="1"/>
  <c r="D38" i="5"/>
  <c r="A38" i="5"/>
  <c r="A37" i="5"/>
  <c r="J35" i="5"/>
  <c r="L35" i="5" s="1"/>
  <c r="D35" i="5"/>
  <c r="D33" i="5"/>
  <c r="J33" i="5"/>
  <c r="L33" i="5" s="1"/>
  <c r="A33" i="5"/>
  <c r="A32" i="5"/>
  <c r="L93" i="5" l="1"/>
  <c r="L94" i="5" s="1"/>
  <c r="L29" i="5"/>
  <c r="L133" i="5"/>
  <c r="L134" i="5" s="1"/>
  <c r="E139" i="5" s="1"/>
  <c r="A36" i="5"/>
  <c r="A35" i="5"/>
  <c r="A34" i="5"/>
  <c r="D17" i="5"/>
  <c r="B10" i="5"/>
  <c r="J9" i="5"/>
  <c r="E9" i="5"/>
  <c r="B9" i="5"/>
  <c r="H162" i="5" s="1"/>
  <c r="Z16" i="1"/>
  <c r="Z15" i="1"/>
  <c r="Z14" i="1"/>
  <c r="J17" i="5" s="1"/>
  <c r="AA14" i="1"/>
  <c r="AA16" i="1"/>
  <c r="AA15" i="1"/>
  <c r="Y16" i="1"/>
  <c r="Y15" i="1"/>
  <c r="Y14" i="1"/>
  <c r="X15" i="1"/>
  <c r="A25" i="1" s="1"/>
  <c r="X14" i="1"/>
  <c r="A17" i="5" s="1"/>
  <c r="X16" i="1"/>
  <c r="AJ11" i="1"/>
  <c r="AI11" i="1"/>
  <c r="AH11" i="1"/>
  <c r="J36" i="5" s="1"/>
  <c r="AG11" i="1"/>
  <c r="AF11" i="1"/>
  <c r="AE11" i="1"/>
  <c r="AD11" i="1"/>
  <c r="X11" i="1"/>
  <c r="A19" i="5" s="1"/>
  <c r="Y11" i="1"/>
  <c r="A41" i="1" s="1"/>
  <c r="A31" i="5" s="1"/>
  <c r="Z11" i="1"/>
  <c r="AA11" i="1"/>
  <c r="AB11" i="1"/>
  <c r="AC11" i="1"/>
  <c r="W11" i="1"/>
  <c r="E138" i="5" l="1"/>
  <c r="E140" i="5" s="1"/>
  <c r="L17" i="5"/>
  <c r="L18" i="5" s="1"/>
  <c r="J32" i="5"/>
  <c r="G26" i="1"/>
  <c r="A16" i="5"/>
  <c r="J34" i="5" l="1"/>
</calcChain>
</file>

<file path=xl/comments1.xml><?xml version="1.0" encoding="utf-8"?>
<comments xmlns="http://schemas.openxmlformats.org/spreadsheetml/2006/main">
  <authors>
    <author>LA-OR-RI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4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5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5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5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6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7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7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85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8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15</t>
        </r>
      </text>
    </comment>
    <comment ref="J9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1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2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3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4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7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7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8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20</t>
        </r>
      </text>
    </comment>
    <comment ref="J108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09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 xml:space="preserve">
ไม่เกินร้อยละ 10</t>
        </r>
      </text>
    </comment>
    <comment ref="J110" authorId="0" shapeId="0">
      <text>
        <r>
          <rPr>
            <sz val="9"/>
            <color indexed="81"/>
            <rFont val="Tahoma"/>
            <family val="2"/>
          </rPr>
          <t xml:space="preserve">
1) การดำเนินโครงการไม่จำเป็นต้องเป็นโครงการะดับหลักสูตร / อาจจะเป็นโครงการระดับคณะหรือมหาวิทยาลัย โดยมีชื่อในโครงการ / คำสั่งมอบหมาย
2) ผู้ดำเนินโครงการ หมายถึง เป็นผู้รับผิดชอบโครงการ รับคะแนนการประเมินเต็มตามจำนวนค่าเป้าหมายที่กำหนดไว้
      ผู้มีส่วนร่วม หมายถึง การมีส่วนร่วมเป็นคณะกรรมการหรือคณะทำงานโครงการนั้นๆ รับคะแนนการประเมินครึ่งหนึ่งหรือร้อยละ 50 ของจำนวนค่าเป้าหมายในด้านนั้นๆ 
3) คะแนนการประเมินหากดำเนินการตามตัวชี้วัดที่กำหนดรับคะแนนการประเมินระดับ 5
4) เอกสารประกอบการประเมิน โครงการที่ดำเนินการหรือคำสั่งแต่งตั้งคณะกรรมการคณะทำงาน เป็นคำสั่งมหาวิทยาลัยหรือคณะ หากไม่มีเอกสารประกอบคณะกรรมการกลั่นกรองขอสงวนสิทธิ์ในการพิจารณาค่าเป้าหมายนั้นๆ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<sst xmlns="http://schemas.openxmlformats.org/spreadsheetml/2006/main" count="449" uniqueCount="301">
  <si>
    <t>แบบ ป.สน-01</t>
  </si>
  <si>
    <t>ส่วนที่ 1  ข้อมูลส่วนบุคคล</t>
  </si>
  <si>
    <t>คำชี้แจง</t>
  </si>
  <si>
    <t>ส่วนที่ 2  ข้อตกลงด้านภาระงาน</t>
  </si>
  <si>
    <t>(ก) ภาระงาน</t>
  </si>
  <si>
    <t>(ข) ตัวชี้วัดความสำเร็จของงาน</t>
  </si>
  <si>
    <t>(ค) น้ำหนัก (ร้อยละ)</t>
  </si>
  <si>
    <t>(ง) ค่าเป้าหมาย</t>
  </si>
  <si>
    <t>(จ) เกณฑ์การให้คะแนน</t>
  </si>
  <si>
    <t>(ก) สมรรถนะหลัก</t>
  </si>
  <si>
    <t>(ข) สมรรถนะประจำกลุ่มงาน</t>
  </si>
  <si>
    <t>(ค) สมรรถนะบริหาร</t>
  </si>
  <si>
    <t>หัวข้อ</t>
  </si>
  <si>
    <t>ค่ามาตรฐาน</t>
  </si>
  <si>
    <t>1. ความใฝ่รู้</t>
  </si>
  <si>
    <t>1. ทักษะการบริหารจัดการ</t>
  </si>
  <si>
    <t>2. การทำงานเป็นทีมและการสร้างเครือข่าย</t>
  </si>
  <si>
    <t>2. การวางแผน</t>
  </si>
  <si>
    <t>3. ความคิดริเริ่มสร้างสรรค์</t>
  </si>
  <si>
    <t>3. การมีวิสัยทัศน์</t>
  </si>
  <si>
    <t>4. ความสามารถในการใช้ภาษาต่างประเทศ</t>
  </si>
  <si>
    <t>4. การแก้ไขปัญหา</t>
  </si>
  <si>
    <t>5. ทักษะด้านการใช้เทคโนโลยีสารสนเทศ</t>
  </si>
  <si>
    <t>ลงชื่อ</t>
  </si>
  <si>
    <t>.........................................................</t>
  </si>
  <si>
    <t>ผู้ปฏิบัติงาน</t>
  </si>
  <si>
    <t>ผู้บังคับบัญชาระดับต้น</t>
  </si>
  <si>
    <t>ตำแหน่ง</t>
  </si>
  <si>
    <t>ผู้บังคับบัญชาระดับเหนือขึ้นไป</t>
  </si>
  <si>
    <t>ส่วนที่ 3 ด้านสมรรถนะในการปฏิบัติงาน</t>
  </si>
  <si>
    <t>2. พฤติกรรมในการปฏิบัติงาน (ร้อยละ 10)</t>
  </si>
  <si>
    <t>หัวข้อการประเมิน</t>
  </si>
  <si>
    <t>ค่าเป้าหมาย</t>
  </si>
  <si>
    <t>น้ำหนัก (ร้อยละ)</t>
  </si>
  <si>
    <t>เกณฑ์การให้คะแนน</t>
  </si>
  <si>
    <t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บังคับใช้ตั้งแต่ปีงบประมาณ 2563 เป็นต้นไป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</si>
  <si>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</si>
  <si>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 (Term of Reference :TOR)</t>
  </si>
  <si>
    <t>3. การจัดทำข้อตกลงภาระงานดังกล่าวนี้ เพื่อใช้เป็นกรอบในการประเมินผลการปฏิบัติงาน เพื่อประกอบการเลื่อนเงินเดือนและค่าจ้างในแต่ละรอบการประเมิน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</si>
  <si>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สำหรับในส่วนของพฤติกรรมการปฏิบัติงาน(สมรรถนะ)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</si>
  <si>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บุคลากรประเภทสายสนับสนุน สังกัดมหาวิทยาลัยแม่โจ้</t>
  </si>
  <si>
    <t>ชื่อผู้ปฏิบัติงาน</t>
  </si>
  <si>
    <t xml:space="preserve">ตำแหน่ง  </t>
  </si>
  <si>
    <t xml:space="preserve">ประเภทตำแหน่ง  </t>
  </si>
  <si>
    <t xml:space="preserve">ประเภทบุคลากร </t>
  </si>
  <si>
    <t xml:space="preserve">สังกัด  </t>
  </si>
  <si>
    <t xml:space="preserve">ตำแหน่งบริหาร  </t>
  </si>
  <si>
    <t>ข้าราชการ</t>
  </si>
  <si>
    <t>พนักงานมหาวิทยาลัย</t>
  </si>
  <si>
    <t>ลูกจ้างประจำ</t>
  </si>
  <si>
    <t>พนักงานราชการ</t>
  </si>
  <si>
    <t>บริหาร</t>
  </si>
  <si>
    <t>วิชาชีพเฉพาะหรือเชี่ยวชาญเฉพาะ</t>
  </si>
  <si>
    <t>ทั่วไป</t>
  </si>
  <si>
    <t>ผู้อำนวยการสำนักงานคณบดี</t>
  </si>
  <si>
    <t>1. สมรรถนะที่จำเป็นในการปฏิบัติงาน (ร้อยละ 10)</t>
  </si>
  <si>
    <t>อื่น ๆ</t>
  </si>
  <si>
    <t>เชิงพัฒนา</t>
  </si>
  <si>
    <t>ตนเอง</t>
  </si>
  <si>
    <t>เพิ่มประสิทธิภาพ</t>
  </si>
  <si>
    <t>ประกันคุณภาพ</t>
  </si>
  <si>
    <t>ประจำ</t>
  </si>
  <si>
    <t>ยุทธศาสตร์</t>
  </si>
  <si>
    <t>บุคคล</t>
  </si>
  <si>
    <t>คณะ</t>
  </si>
  <si>
    <t>งานอื่น</t>
  </si>
  <si>
    <t>ระดับงาน</t>
  </si>
  <si>
    <t>คณะ/ม.</t>
  </si>
  <si>
    <t>จัดทำคู่มือ</t>
  </si>
  <si>
    <t>คำอธิบายการกรอกข้อมูลส่วนที่ 1 ข้อมูลส่วนบุคคล</t>
  </si>
  <si>
    <t xml:space="preserve">  1. กรอกข้อมูลในช่องสีฟ้า</t>
  </si>
  <si>
    <t xml:space="preserve">  2. เลือกข้อมูลในช่องสีเหลือง</t>
  </si>
  <si>
    <t>1. คลิกที่ Cell</t>
  </si>
  <si>
    <t>2. คลิกปุ่มแสดงรายการข้อมูล</t>
  </si>
  <si>
    <t>ข้อ</t>
  </si>
  <si>
    <t>ตัวชี้วัด</t>
  </si>
  <si>
    <t>น้ำหนัก</t>
  </si>
  <si>
    <t>เกณฑ์</t>
  </si>
  <si>
    <t>รวมน้ำหนักภาระงานบริหาร</t>
  </si>
  <si>
    <t>แบบรายงานภาระงานตามข้อตกลง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</si>
  <si>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</si>
  <si>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</si>
  <si>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</si>
  <si>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</si>
  <si>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</si>
  <si>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</si>
  <si>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</si>
  <si>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</si>
  <si>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</si>
  <si>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ส่วนที่ 3 แบบประเมินสมรรถนะที่จำเป็นในการปฏิบัติงาน</t>
  </si>
  <si>
    <t>(ข)ระดับสมรรถนะ</t>
  </si>
  <si>
    <t xml:space="preserve">(ค)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</si>
  <si>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</si>
  <si>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</si>
  <si>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</si>
  <si>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</si>
  <si>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 - (1)</t>
  </si>
  <si>
    <t xml:space="preserve">เอกสารอ้างอิง * </t>
  </si>
  <si>
    <t>สมรรถนะหลัก</t>
  </si>
  <si>
    <t>สมรรถนะประจำกลุ่มงาน</t>
  </si>
  <si>
    <t xml:space="preserve">สมรรถนะผู้บริหาร </t>
  </si>
  <si>
    <t>* หมายเหตุ - หากมีระดับสมรรถนะสูงกว่าสมรรถนะมาตรฐาน ต้องแนบเอกสารอ้างอิง</t>
  </si>
  <si>
    <t>หลักเกณฑ์การประเมิน</t>
  </si>
  <si>
    <t>จำนวน</t>
  </si>
  <si>
    <t>ตัวคูณ</t>
  </si>
  <si>
    <t>คะแนน</t>
  </si>
  <si>
    <t>รวม</t>
  </si>
  <si>
    <t>ส่วนที่ 4 พฤติกรรมในการปฏิบัติงาน</t>
  </si>
  <si>
    <t>(ค) รายงานผลการประเมิน</t>
  </si>
  <si>
    <t>(5) สรุปคะแนนด้านพฤติกรรมในการปฏิบัติงาน</t>
  </si>
  <si>
    <t>(ง) สรุปคะแนนด้านสมรรถนะในการปฏิบัติงาน =ผลรวมของ (4)+(5)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</si>
  <si>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</si>
  <si>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</si>
  <si>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</si>
  <si>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ด้านสมรรถนะในการปฏิบัติงาน    (ร้อยละ 20)</t>
  </si>
  <si>
    <t>สรุปคะแนนผลการประเมินการปฏิบัติงาน  (คะแนนเต็ม 100 คะแนน)</t>
  </si>
  <si>
    <t>ระดับผลการประเมิน</t>
  </si>
  <si>
    <t>ดีเยี่ยม</t>
  </si>
  <si>
    <t>(ช่วงคะแนน 90 - 100)</t>
  </si>
  <si>
    <t>ดีมาก</t>
  </si>
  <si>
    <t>(ช่วงคะแนน 80 - 89.99)</t>
  </si>
  <si>
    <t>ดี</t>
  </si>
  <si>
    <t>(ช่วงคะแนน 70 - 79.99)</t>
  </si>
  <si>
    <t>ปานกลาง</t>
  </si>
  <si>
    <t>(ช่วงคะแนน 60 - 69.99)</t>
  </si>
  <si>
    <t>ต้องปรับปรุง</t>
  </si>
  <si>
    <t>(ช่วงคะแนนต่ำกว่า 60)</t>
  </si>
  <si>
    <t>ความคิดเห็นเพิ่มของผู้ประเมิน (จุดเด่น และ/หรือ สิ่งที่ควรปรับปรุงแก้ไข  : ระบุข้อมูลเมื่อสิ้นรอบการประเมิน)</t>
  </si>
  <si>
    <t>ส่วนที่  6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</si>
  <si>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</si>
  <si>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</si>
  <si>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</si>
  <si>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</si>
  <si>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</si>
  <si>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</si>
  <si>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>ผู้บังคับบัญชาชั้นต้น</t>
  </si>
  <si>
    <t>แบบ ป.สน-02</t>
  </si>
  <si>
    <t xml:space="preserve">ชื่อผู้ปฏิบัติงาน </t>
  </si>
  <si>
    <t xml:space="preserve">ตำแหน่ง </t>
  </si>
  <si>
    <t xml:space="preserve">สังกัด </t>
  </si>
  <si>
    <t xml:space="preserve">    ปฎิบัติงานตั้งแต่วันที่ </t>
  </si>
  <si>
    <t xml:space="preserve">   ชื่อผู้บังคับบัญชา/ผู้ประเมิน </t>
  </si>
  <si>
    <t xml:space="preserve">ถึงวันที่  </t>
  </si>
  <si>
    <t xml:space="preserve">ตำแหน่ง/ระดับ </t>
  </si>
  <si>
    <t>(ช) คะแนนรวม
(จ) x (ฉ)</t>
  </si>
  <si>
    <t>(ก) สมรรถนะ</t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</si>
  <si>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หรือ</t>
    </r>
    <r>
      <rPr>
        <b/>
        <u/>
        <sz val="14"/>
        <rFont val="TH SarabunPSK"/>
        <family val="2"/>
      </rPr>
      <t>เท่ากับ</t>
    </r>
    <r>
      <rPr>
        <sz val="14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</si>
  <si>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</si>
  <si>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</si>
  <si>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3 ระดับ</t>
    </r>
  </si>
  <si>
    <r>
      <t xml:space="preserve">(4) สรุปคะแนนส่วนพฤติกรรมการปฏิบัติราชการ (สมรรถนะ)  = </t>
    </r>
    <r>
      <rPr>
        <b/>
        <sz val="14"/>
        <color rgb="FFFF0000"/>
        <rFont val="TH SarabunPSK"/>
        <family val="2"/>
      </rPr>
      <t>[(ผลรวมของค่าคะแนน / (จำนวนสมรรถนะที่ใช้ในการประเมิน x 3 คะแนน)] x 10</t>
    </r>
  </si>
  <si>
    <t xml:space="preserve">ส่วนที่ 5 สรุปผลการประเมิน  </t>
  </si>
  <si>
    <t xml:space="preserve">£ </t>
  </si>
  <si>
    <t xml:space="preserve">                            ลงชื่อ ……………………………….………………… </t>
  </si>
  <si>
    <t xml:space="preserve">    ลงชื่อ ………………………………………………….……… </t>
  </si>
  <si>
    <t>พนักงานส่วนงาน</t>
  </si>
  <si>
    <t>สายสนับสนุนทั่วไป (หลักสูตร)</t>
  </si>
  <si>
    <t>การบริหารงานตามตำแหน่งที่ได้รับแต่งตั้ง</t>
  </si>
  <si>
    <t>&lt; 60</t>
  </si>
  <si>
    <t>60 - 69.99</t>
  </si>
  <si>
    <t>70 - 79.99</t>
  </si>
  <si>
    <t>80 - 
89.99</t>
  </si>
  <si>
    <t>&gt;= 90</t>
  </si>
  <si>
    <t>ต่ำกว่าคาดหวัง</t>
  </si>
  <si>
    <t>ระดับดี</t>
  </si>
  <si>
    <t>1. ภาระงานบริหาร  (ร้อยละ .............)</t>
  </si>
  <si>
    <t>หัวหน้างาน/ฝ่าย</t>
  </si>
  <si>
    <t>สายสนับสนุนทั่วไป (สนง.คณบดี)</t>
  </si>
  <si>
    <t>ผู้รับผิดชอบงานยุทธศาสตร์มหาวิทยาลัย</t>
  </si>
  <si>
    <t>หลักสูตร</t>
  </si>
  <si>
    <t>พัฒนางาน</t>
  </si>
  <si>
    <t>การมีส่วนร่วมในการบริหารจัดการหลักสูตรและการจัดการการเรียนการสอน ประเมินโดยภาพรวมของการทำงาน</t>
  </si>
  <si>
    <t>งานที่ได้รับมอบหมายระดับหลักสูตร</t>
  </si>
  <si>
    <t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t>
  </si>
  <si>
    <t>2. ดำเนินโครงการหรือมีส่วนร่วมในการขับเคลื่อนยุทธศาสตร์เกษตรอินทรีย์</t>
  </si>
  <si>
    <t xml:space="preserve">1. การเข้างานตรงเวลา (สายไม่เกิน 08.45) </t>
  </si>
  <si>
    <t>2. การขาดงาน (ไม่สแกนเข้างานและออกงาน)</t>
  </si>
  <si>
    <t>3. ความทุ่มเทเสียสละในการทำงาน</t>
  </si>
  <si>
    <t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t>
  </si>
  <si>
    <t>คิดคะแนนเทียบบัญญัติไตรยางค์</t>
  </si>
  <si>
    <t>มิติที่ 1 การขับเคลื่อนยุทธศาสตร์ 100 ปี (SPO)</t>
  </si>
  <si>
    <t xml:space="preserve">3. ดำเนินโครงการหรือมีส่วนร่วมในการพัฒนาอุทยานเกษตรมหาวิทยาลัยแม่โจ้ 100 ปี (MJU Centennial Botanical Park)  </t>
  </si>
  <si>
    <t>4. ดำเนินโครงการหรือมีส่วนร่วมในการขับเคลื่อนยุทธศาสตร์กัญชงกัญชาคุณภาพสูง</t>
  </si>
  <si>
    <t>6. ดำเนินโครงการหรือมีส่วนร่วมในการดำเนินงานกาดแม่โจ้ 2477</t>
  </si>
  <si>
    <t xml:space="preserve">7. ดำเนินโครงการหรือมีส่วนร่วมในการพัฒนามหาวิทยาลัยสู่การเป็น Digital University </t>
  </si>
  <si>
    <t>8. ดำเนินโครงการหรือมีส่วนร่วมในการดำเนินงานด้านเกษตรอัจฉริยะ (Smart Farming)</t>
  </si>
  <si>
    <t xml:space="preserve">2.1 ด้านการจัดการเรียนการสอน </t>
  </si>
  <si>
    <t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t>
  </si>
  <si>
    <t>มิติที่ 2 การขับเคลื่อนผลการดำเนินงานตามพันธกิจหลัก (MOC)</t>
  </si>
  <si>
    <t>2. เป็นผู้ดำเนินโครงการ/กิจกรรมหรือมีส่วนร่วมให้นักศึกษาผ่านกระบวนการพัฒนานักศึกษา 5 ด้าน</t>
  </si>
  <si>
    <t>3. การดำเนินโครงการ/กิจกรรมด้านการสร้างความเป็นผู้ประกอบการให้กับนักศึกษา</t>
  </si>
  <si>
    <t>4. การดำเนินโครงการ/กิจกรรม หลักสูตร Life-long Learning</t>
  </si>
  <si>
    <t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t>
  </si>
  <si>
    <t>2.2 ด้านการวิจัยและนวัตกรรม</t>
  </si>
  <si>
    <t>1. มีผลงานวิจัยหรืองานสร้างสรรค์ที่นำไปใช้ประโยชน์</t>
  </si>
  <si>
    <t>2. มีผลงานวิจัยที่นำไปใช้ในเชิงพาณิชย์</t>
  </si>
  <si>
    <t>3. มีบทความวิจัยที่ได้รับการอ้างอิง (Citation)</t>
  </si>
  <si>
    <t xml:space="preserve">มิติที่ 3 การขับเคลื่อนความเป็นนานาชาติ (International) </t>
  </si>
  <si>
    <t>1. ดำเนินการหรือมีส่วนร่วมในการเพิ่มจำนวนนักศึกษาต่างชาติทุกระดับ/ทุกหลักสูตร</t>
  </si>
  <si>
    <t>2. การดำเนินหรือมีส่วนร่วมโครงการ/กิจกรรมกับต่างชาติตามความร่วมมือ</t>
  </si>
  <si>
    <t>3. ดำเนินการหรือมีส่วนร่วมในกิจกรรมกับอาจารย์/นักวิจัยแลกเปลี่ยน (Inbound) หรือบุคลากรชาวต่างชาติ</t>
  </si>
  <si>
    <t>4. ดำเนินการหรือมีส่วนร่วมในกิจกรรมหรือเป็น อาจารย์/นักวิจัยแลกเปลี่ยน (Outbound)</t>
  </si>
  <si>
    <t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t>
  </si>
  <si>
    <t>6. ดำเนินการหรือมีส่วนร่วมในกิจกรรมกับนักศึกษาแลกเปลี่ยน (Outbound) หรือเดินทางไปศึกษาต่อในต่างประเทศ</t>
  </si>
  <si>
    <t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t>
  </si>
  <si>
    <t>8. เป็นคณะทำงานหรือมีผลงานนำไปจัดอันดับ WEBOMETRIC</t>
  </si>
  <si>
    <t>9. เป็นคณะทำงานหรือมีผลงานนำไปจัดอันดับ SDG Impact Ranking</t>
  </si>
  <si>
    <t>10. เป็นคณะทำงานหรือมีผลงานนำไปการจัดอันดับ U-Multirank</t>
  </si>
  <si>
    <t>11. เป็นคณะทำงานหรือมีผลงานนำไปจัดอันดับ Green University Ranking</t>
  </si>
  <si>
    <t>มิติที่ 4 การพลิกโฉมมหาวิทยาลัย (Reinventing)</t>
  </si>
  <si>
    <t>1. มีผลงานวิจัยที่ยื่นขอจดสิทธิบัตร/อนุสิทธิบัตร/บัญชีนวัตกรรม/นวัตกรรมต้นแบบ</t>
  </si>
  <si>
    <t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t>
  </si>
  <si>
    <t>3. การมีส่วนร่วมทำให้นักศึกษาหรือศิษย์เก่าได้รับรางวัลด้านผู้ประกอบการ (Startup Awards)</t>
  </si>
  <si>
    <t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t>
  </si>
  <si>
    <t>5. เป็นผู้ที่ดำเนินการและมีส่วนร่วมให้นักศึกษาได้แลกเปลี่ยนความรู้สู่ภาคธุรกิจ/อุตสาหกรรม</t>
  </si>
  <si>
    <t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t>
  </si>
  <si>
    <t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t>
  </si>
  <si>
    <t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t>
  </si>
  <si>
    <t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t>
  </si>
  <si>
    <t>มิติที่ 5 การเพิ่มรายได้ลดรายจ่าย (Income)</t>
  </si>
  <si>
    <t>1. มีโครงการได้รับงบประมาณจากแหล่งงบประมาณแผ่นดินหรือแหล่งอื่น</t>
  </si>
  <si>
    <t>2. การดำเนินการกิจกรรม/โครงการเพิ่มรายได้ให้กับหน่วยงาน</t>
  </si>
  <si>
    <t>3. การดำเนินการกิจกรรม/โครงการที่ลดรายจ่ายให้กับหน่วยงาน</t>
  </si>
  <si>
    <t>มิติที่ 6 การพัฒนาตามยุทธศาสตร์/อัตลักษณ์/ภารกิจเฉพาะของส่วนงาน</t>
  </si>
  <si>
    <t>1. ดำเนินการหรือมีส่วนร่วม หลักสูตรระยะสั้น ทักษะการเรียนรู้ตลอดชีวิต ทักษะการใช้ชีวิต</t>
  </si>
  <si>
    <t xml:space="preserve">2. ดำเนินการหรือมีส่วนร่วม หลักสูตรระยะสั้น ทักษะความเป็นมนุษย์สู่ทศวรรษที่ 21   </t>
  </si>
  <si>
    <t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t>
  </si>
  <si>
    <t>4. การดำเนินงานหรือมีส่วนร่วมโครงการก่อตั้งสถานีวิจัยแม่โจ้ - พะเยา</t>
  </si>
  <si>
    <t>5. ดำเนินการหรือมีส่วนร่วมสร้างผลิตผลและผลิตภัณฑ์ของคณะเพื่อการจำหน่ายแบบเป็นรูปธรรม</t>
  </si>
  <si>
    <t>6. ดำเนินการหรือมีส่วนร่วมในการสร้างศูนย์ข้อมูลสารสนเทศทางดินและสิ่งแวดล้อม</t>
  </si>
  <si>
    <t>7. ดำเนินการหรือมีส่วนร่วม ในการให้บุคลากรได้รับพัฒนาเพื่อการทำงานเป็นทีม และทันต่อยุคสมัย</t>
  </si>
  <si>
    <t>8. ดำเนินการหรือมีส่วนร่วมในการดำเนินโครงการ/กิจกรรม Green office</t>
  </si>
  <si>
    <t>9. การมีส่วนร่วมกิจกรรมต่าง ๆ ของคณะ</t>
  </si>
  <si>
    <t>1 ตุลาคม 2563</t>
  </si>
  <si>
    <t>การพัฒนา/เพิ่มประสิทธิภาพในงาน</t>
  </si>
  <si>
    <t>1 ผลงาน = ไม่เกินร้อยละ 10</t>
  </si>
  <si>
    <t xml:space="preserve">1 ล้านบาท = ไม่เกินร้อยละ 20 </t>
  </si>
  <si>
    <t>1 กิจกรรม = ไม่เกินร้อยละ 15</t>
  </si>
  <si>
    <t>(คลิกเพื่ออ่านรายละเอียดเพิ่มเติม)</t>
  </si>
  <si>
    <t>3.1 ภาระงานระดับหลักสูตร (ร้อยละ 5)</t>
  </si>
  <si>
    <t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t>
  </si>
  <si>
    <t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t>
  </si>
  <si>
    <t>ร้อยละความสำเร็จของการบริหารงานเป็นไปตามแผนงาน และแสดงให้เห็นถึงคุณภาพของงาน การพัฒนางาน การป้องกันปัญหา และการแก้ไขปัญหา</t>
  </si>
  <si>
    <t>1.จิตบริการ</t>
  </si>
  <si>
    <t>2.ความรับผิดชอบ</t>
  </si>
  <si>
    <t>3.การตรงต่อเวลา</t>
  </si>
  <si>
    <t>ตำแหน่ง คณบดีคณะผลิตกรรมการเกษตร</t>
  </si>
  <si>
    <t>1.ความใฝ่รู้</t>
  </si>
  <si>
    <t>2.การทำงานเป็นทีมและการสร้างเครือข่าย</t>
  </si>
  <si>
    <t>3.ความคิดริเริ่มสร้างสรรค์</t>
  </si>
  <si>
    <t>4.ความสามารถในการใช้ภาษาต่างประเทศ</t>
  </si>
  <si>
    <t>5.ทักษะด้านการใช้เ</t>
  </si>
  <si>
    <t>2. ภาระงานประจำ  (ร้อยละ 40)</t>
  </si>
  <si>
    <t>ผู้ช่วยศาสตราจารย์ ดร.เรืองชัย  จูวัฒนสำราญ</t>
  </si>
  <si>
    <t>คณบดีคณะผลิตกรรมการเกษตร</t>
  </si>
  <si>
    <r>
      <rPr>
        <b/>
        <sz val="16"/>
        <rFont val="TH SarabunPSK"/>
        <family val="2"/>
      </rPr>
      <t>รายละเอียดข้อตกลงระหว่างวันที่</t>
    </r>
    <r>
      <rPr>
        <sz val="16"/>
        <rFont val="TH SarabunPSK"/>
        <family val="2"/>
      </rPr>
      <t xml:space="preserve"> .................................................1 ตุลาคม 2563................................................. </t>
    </r>
    <r>
      <rPr>
        <b/>
        <sz val="16"/>
        <rFont val="TH SarabunPSK"/>
        <family val="2"/>
      </rPr>
      <t>ถึงวันที่</t>
    </r>
    <r>
      <rPr>
        <sz val="16"/>
        <rFont val="TH SarabunPSK"/>
        <family val="2"/>
      </rPr>
      <t xml:space="preserve"> .................................................30 กันยายน 2564.................................................</t>
    </r>
  </si>
  <si>
    <r>
      <t xml:space="preserve">         </t>
    </r>
    <r>
      <rPr>
        <b/>
        <sz val="14"/>
        <rFont val="TH SarabunPSK"/>
        <family val="2"/>
      </rPr>
      <t>(ผู้ช่วยศาสตราจารย์ ดร.เรืองชัย จูวัฒนสำราญ)</t>
    </r>
  </si>
  <si>
    <t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       - ลำไย   - ข้าว
- กล้วยไม้   - ปุ๋ยและการจัดการวัสดุเหลือใช้ทางการเกษตร</t>
  </si>
  <si>
    <t>สรุปคะแนนผลรวม (2+3)</t>
  </si>
  <si>
    <t>(3) สรุปคะแนนด้านภาระงานประจำ = ผลคะแนนรวมของ(คะแนน x น้ำหนัก) / 5</t>
  </si>
  <si>
    <t>คณะผลิตกรรมการเกษตร</t>
  </si>
  <si>
    <t xml:space="preserve">     (นางอารีย์  นามเมือง)</t>
  </si>
  <si>
    <t xml:space="preserve">    วันที่ ............../.............../.................</t>
  </si>
  <si>
    <t xml:space="preserve">   (นางกนกพร  นันทดี )</t>
  </si>
  <si>
    <t xml:space="preserve">   (ผู้ช่วยศาสตราจารย์ ดร.เรืองชัย จูวัฒนสำราญ)</t>
  </si>
  <si>
    <t xml:space="preserve">  หัวหน้างานบริหารและธุรการ</t>
  </si>
  <si>
    <t xml:space="preserve">                                             </t>
  </si>
  <si>
    <t xml:space="preserve">  ผู้อำนวยการสำนักงานคณบดี</t>
  </si>
  <si>
    <t xml:space="preserve">  คณบดีคณะผลิตกรรมการเกษตร</t>
  </si>
  <si>
    <t>2.ดุแลรักษาทำความสะอาดและตรวจสอบสภาพรถยนต์และพร้อมใช้งาน</t>
  </si>
  <si>
    <t xml:space="preserve">3.ปฎิบัติหน้าที่ตรวจเช็ครถให้พร้อมก่อนใช้งานและทำความสะอาทุกครั้ง </t>
  </si>
  <si>
    <t>4.บันทึกการใช้รถยนต์และน้ำมันเชื้อเพลิงในใบแบบ 3 และสมุด</t>
  </si>
  <si>
    <t xml:space="preserve">  บันทึกการใช้รถนยนต์ประจำวัน เป็นประจำทุกวัน</t>
  </si>
  <si>
    <t>6.สุปจัดทำรายงานการใช้รถยนต์น้ำมันเชื้อเพลิงประจำเดือนต่อผู้ควบคุม</t>
  </si>
  <si>
    <t>7.ช่วยทำความสะอาดบริเวณโรงจอดรถ ห้องพักพนักงานขับรถของคณะผลิตกรรมการเกษตร และปฎิบัติงานอื่นๆทที่ได้รับมอบหมาย</t>
  </si>
  <si>
    <t xml:space="preserve">                                        ตำแหน่ง</t>
  </si>
  <si>
    <t>นายกิตติศักดิ์  พุทธวงศ์</t>
  </si>
  <si>
    <t>พนักงานขับรถ</t>
  </si>
  <si>
    <t>1.ทำหน้าที่ขับรถยนต์ชม.นง2773และคันอื่นๆที่ได้รับมอบหมาย</t>
  </si>
  <si>
    <t>1.ความละเอียดรอบคอบและถูกต้อง</t>
  </si>
  <si>
    <t>2.ทักษะด้านช่าง</t>
  </si>
  <si>
    <t>3.จิตบริการ</t>
  </si>
  <si>
    <t>4.ทักษะให้คำปรึกษา</t>
  </si>
  <si>
    <t>5.ทักษะการใช้เทคโนโลยีเพื่อการออกแบบ</t>
  </si>
  <si>
    <t>6.การแก้ไขปัญหาเฉพาะหน้า</t>
  </si>
  <si>
    <t xml:space="preserve">5.จัดเก็บใบขอแบบ 3 และสมุดการใช้รถยนต์ประจำวันเพื่อใช้ตรวจสอบ  </t>
  </si>
  <si>
    <t>6. ช่วยถ่ายเอกสารงานหน่วยงานการเงิน</t>
  </si>
  <si>
    <t>1. ดูแล ตรวจสอบ รักษาสะอาด และขับรถยนต์ หมายเลขทะเบียน ชม. นง 2773</t>
  </si>
  <si>
    <t>และหมายเลขทะเบียน ชม. กน 4547</t>
  </si>
  <si>
    <t>2. บันทึกการใช้รถยนต์ และน้ำมันเชื้อเพลิง ในใบขอแบบ 3 และสมุดบันทึกการใช้</t>
  </si>
  <si>
    <t>รถยนต์ประจำวัน เป็นประจำทุกวัน</t>
  </si>
  <si>
    <t>4. ทำความสะอาดโรงจอดรถ และรอบๆอาคารรัตนโกสินทร์ 200 ปี</t>
  </si>
  <si>
    <t>และช่วยถ่ายเอกสารงานห้องการเงิน</t>
  </si>
  <si>
    <t>3. สรุปการใช้รถยนต์ และน้ำมันเชื้อเพลิง เป็นประจำทุกเดือน</t>
  </si>
  <si>
    <t>(นายกิตติศักดิ์  พุทธวงศ์)</t>
  </si>
  <si>
    <t xml:space="preserve">    ลงชื่อ......................................................................   ผู้บังคับบัญชาระดับเหนือขึ้นไป</t>
  </si>
  <si>
    <t>ตำแหน่ง ผู้อำนวยการสำนักงานคณบดี</t>
  </si>
  <si>
    <t>ตำแหน่ง หัวหน้างานบริหารและธุรการ</t>
  </si>
  <si>
    <r>
      <t xml:space="preserve">                    (</t>
    </r>
    <r>
      <rPr>
        <b/>
        <sz val="14"/>
        <rFont val="TH SarabunPSK"/>
        <family val="2"/>
      </rPr>
      <t xml:space="preserve"> นางอารีย์  นามเมือง)</t>
    </r>
  </si>
  <si>
    <r>
      <t xml:space="preserve">                    ( </t>
    </r>
    <r>
      <rPr>
        <b/>
        <sz val="14"/>
        <rFont val="TH SarabunPSK"/>
        <family val="2"/>
      </rPr>
      <t>นางกนกพร  นันทดี</t>
    </r>
    <r>
      <rPr>
        <sz val="14"/>
        <rFont val="TH SarabunPSK"/>
        <family val="2"/>
      </rPr>
      <t xml:space="preserve"> )</t>
    </r>
  </si>
  <si>
    <t>30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</si>
</sst>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0000CC"/>
      <name val="TH SarabunPSK"/>
      <family val="2"/>
    </font>
    <font>
      <b/>
      <sz val="14"/>
      <color rgb="FF0000CC"/>
      <name val="TH SarabunPSK"/>
      <family val="2"/>
    </font>
    <font>
      <b/>
      <sz val="10"/>
      <name val="Arial"/>
      <family val="2"/>
    </font>
    <font>
      <u/>
      <sz val="14"/>
      <name val="TH SarabunPSK"/>
      <family val="2"/>
    </font>
    <font>
      <sz val="10"/>
      <name val="TH SarabunPSK"/>
      <family val="2"/>
    </font>
    <font>
      <sz val="14"/>
      <name val="Wingdings 2"/>
      <family val="1"/>
      <charset val="2"/>
    </font>
    <font>
      <b/>
      <sz val="1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H Sarabun New"/>
      <family val="2"/>
    </font>
    <font>
      <b/>
      <sz val="16"/>
      <color indexed="10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rgb="FF0000CC"/>
      <name val="TH SarabunPSK"/>
      <family val="2"/>
    </font>
    <font>
      <sz val="16"/>
      <color theme="9" tint="-0.499984740745262"/>
      <name val="TH SarabunPSK"/>
      <family val="2"/>
    </font>
    <font>
      <u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6"/>
      <color rgb="FF0000CC"/>
      <name val="TH SarabunPSK"/>
      <family val="2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</cellStyleXfs>
  <cellXfs count="5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0" fontId="5" fillId="0" borderId="7" xfId="0" applyFont="1" applyBorder="1" applyAlignment="1">
      <alignment horizontal="center" vertical="center"/>
    </xf>
    <xf numFmtId="0" fontId="11" fillId="0" borderId="0" xfId="0" applyFont="1"/>
    <xf numFmtId="0" fontId="3" fillId="0" borderId="23" xfId="0" applyFont="1" applyBorder="1" applyAlignment="1">
      <alignment horizontal="center" vertical="top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8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8" borderId="0" xfId="0" applyFont="1" applyFill="1"/>
    <xf numFmtId="0" fontId="0" fillId="8" borderId="0" xfId="0" applyFill="1"/>
    <xf numFmtId="0" fontId="6" fillId="9" borderId="0" xfId="0" applyFont="1" applyFill="1"/>
    <xf numFmtId="0" fontId="0" fillId="9" borderId="0" xfId="0" applyFill="1"/>
    <xf numFmtId="0" fontId="0" fillId="0" borderId="0" xfId="0" applyFill="1"/>
    <xf numFmtId="0" fontId="5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top" wrapText="1"/>
    </xf>
    <xf numFmtId="0" fontId="4" fillId="10" borderId="2" xfId="0" applyFont="1" applyFill="1" applyBorder="1"/>
    <xf numFmtId="0" fontId="9" fillId="10" borderId="3" xfId="0" applyFont="1" applyFill="1" applyBorder="1" applyAlignment="1">
      <alignment horizontal="center"/>
    </xf>
    <xf numFmtId="0" fontId="5" fillId="10" borderId="12" xfId="0" applyFont="1" applyFill="1" applyBorder="1" applyAlignment="1">
      <alignment vertical="center"/>
    </xf>
    <xf numFmtId="0" fontId="3" fillId="0" borderId="11" xfId="0" applyFont="1" applyBorder="1"/>
    <xf numFmtId="2" fontId="3" fillId="0" borderId="1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3" fillId="10" borderId="2" xfId="0" applyFont="1" applyFill="1" applyBorder="1"/>
    <xf numFmtId="0" fontId="5" fillId="10" borderId="3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3" xfId="0" applyFont="1" applyFill="1" applyBorder="1"/>
    <xf numFmtId="0" fontId="5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41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41" xfId="0" applyFont="1" applyBorder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3" xfId="0" applyFont="1" applyBorder="1" applyAlignment="1">
      <alignment horizontal="center" vertical="top"/>
    </xf>
    <xf numFmtId="0" fontId="3" fillId="0" borderId="4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5" fillId="0" borderId="11" xfId="0" applyNumberFormat="1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0" fillId="0" borderId="39" xfId="0" applyBorder="1"/>
    <xf numFmtId="0" fontId="16" fillId="0" borderId="42" xfId="0" applyFont="1" applyBorder="1"/>
    <xf numFmtId="0" fontId="16" fillId="0" borderId="40" xfId="0" applyFont="1" applyBorder="1"/>
    <xf numFmtId="0" fontId="0" fillId="0" borderId="15" xfId="0" applyBorder="1"/>
    <xf numFmtId="0" fontId="16" fillId="0" borderId="28" xfId="0" applyFont="1" applyBorder="1"/>
    <xf numFmtId="0" fontId="16" fillId="0" borderId="29" xfId="0" applyFont="1" applyBorder="1"/>
    <xf numFmtId="0" fontId="0" fillId="0" borderId="20" xfId="0" applyBorder="1"/>
    <xf numFmtId="0" fontId="16" fillId="0" borderId="22" xfId="0" applyFont="1" applyBorder="1"/>
    <xf numFmtId="0" fontId="16" fillId="0" borderId="3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5" xfId="0" applyFont="1" applyBorder="1"/>
    <xf numFmtId="0" fontId="9" fillId="4" borderId="11" xfId="0" applyFont="1" applyFill="1" applyBorder="1" applyAlignment="1">
      <alignment horizontal="center" vertical="top" wrapText="1"/>
    </xf>
    <xf numFmtId="2" fontId="5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2" fontId="5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2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2" xfId="0" applyFont="1" applyBorder="1"/>
    <xf numFmtId="0" fontId="2" fillId="0" borderId="0" xfId="0" applyFont="1"/>
    <xf numFmtId="0" fontId="2" fillId="4" borderId="11" xfId="11" applyFont="1" applyFill="1" applyBorder="1" applyAlignment="1" applyProtection="1">
      <alignment horizontal="center" vertical="center"/>
      <protection locked="0"/>
    </xf>
    <xf numFmtId="0" fontId="2" fillId="0" borderId="11" xfId="1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23" fillId="0" borderId="0" xfId="0" applyFont="1"/>
    <xf numFmtId="0" fontId="22" fillId="0" borderId="0" xfId="0" applyFont="1" applyAlignment="1"/>
    <xf numFmtId="0" fontId="2" fillId="0" borderId="0" xfId="0" applyFont="1" applyAlignment="1">
      <alignment horizontal="right"/>
    </xf>
    <xf numFmtId="0" fontId="24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6" borderId="8" xfId="0" applyFont="1" applyFill="1" applyBorder="1"/>
    <xf numFmtId="0" fontId="1" fillId="6" borderId="0" xfId="0" applyFont="1" applyFill="1" applyBorder="1"/>
    <xf numFmtId="0" fontId="1" fillId="6" borderId="9" xfId="0" applyFont="1" applyFill="1" applyBorder="1"/>
    <xf numFmtId="0" fontId="1" fillId="5" borderId="30" xfId="0" applyFont="1" applyFill="1" applyBorder="1"/>
    <xf numFmtId="0" fontId="25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7" borderId="34" xfId="0" applyFont="1" applyFill="1" applyBorder="1"/>
    <xf numFmtId="0" fontId="26" fillId="0" borderId="0" xfId="0" applyFont="1" applyBorder="1"/>
    <xf numFmtId="0" fontId="1" fillId="6" borderId="24" xfId="0" applyFont="1" applyFill="1" applyBorder="1"/>
    <xf numFmtId="0" fontId="1" fillId="6" borderId="1" xfId="0" applyFont="1" applyFill="1" applyBorder="1"/>
    <xf numFmtId="0" fontId="27" fillId="6" borderId="1" xfId="0" applyFont="1" applyFill="1" applyBorder="1"/>
    <xf numFmtId="0" fontId="1" fillId="6" borderId="25" xfId="0" applyFont="1" applyFill="1" applyBorder="1"/>
    <xf numFmtId="0" fontId="22" fillId="0" borderId="1" xfId="0" applyFont="1" applyBorder="1" applyAlignment="1"/>
    <xf numFmtId="0" fontId="2" fillId="4" borderId="1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/>
    <xf numFmtId="0" fontId="2" fillId="2" borderId="12" xfId="0" applyFont="1" applyFill="1" applyBorder="1" applyAlignment="1"/>
    <xf numFmtId="0" fontId="2" fillId="2" borderId="5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3" borderId="11" xfId="0" applyFont="1" applyFill="1" applyBorder="1"/>
    <xf numFmtId="0" fontId="2" fillId="0" borderId="7" xfId="0" applyFont="1" applyBorder="1" applyAlignment="1">
      <alignment horizontal="center"/>
    </xf>
    <xf numFmtId="0" fontId="29" fillId="0" borderId="1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1" xfId="0" applyFont="1" applyBorder="1"/>
    <xf numFmtId="0" fontId="30" fillId="0" borderId="12" xfId="0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11" borderId="7" xfId="0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left" vertical="center" shrinkToFit="1"/>
    </xf>
    <xf numFmtId="0" fontId="2" fillId="0" borderId="23" xfId="0" applyFont="1" applyBorder="1"/>
    <xf numFmtId="0" fontId="2" fillId="11" borderId="7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5" fillId="0" borderId="0" xfId="0" applyFont="1" applyBorder="1"/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7" xfId="0" applyFont="1" applyBorder="1"/>
    <xf numFmtId="0" fontId="2" fillId="0" borderId="23" xfId="0" applyFont="1" applyBorder="1"/>
    <xf numFmtId="0" fontId="1" fillId="11" borderId="4" xfId="0" applyFont="1" applyFill="1" applyBorder="1" applyAlignment="1">
      <alignment horizontal="center" vertical="center" shrinkToFit="1"/>
    </xf>
    <xf numFmtId="0" fontId="1" fillId="11" borderId="6" xfId="0" applyFont="1" applyFill="1" applyBorder="1" applyAlignment="1">
      <alignment horizontal="center" vertical="center" shrinkToFit="1"/>
    </xf>
    <xf numFmtId="0" fontId="2" fillId="11" borderId="8" xfId="0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11" borderId="7" xfId="0" applyFont="1" applyFill="1" applyBorder="1" applyAlignment="1">
      <alignment horizontal="left" vertical="center" shrinkToFit="1"/>
    </xf>
    <xf numFmtId="0" fontId="2" fillId="11" borderId="10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2" xfId="11" applyFont="1" applyFill="1" applyBorder="1" applyAlignment="1" applyProtection="1">
      <alignment horizontal="left" vertical="center"/>
      <protection locked="0"/>
    </xf>
    <xf numFmtId="0" fontId="1" fillId="0" borderId="2" xfId="11" applyFont="1" applyFill="1" applyBorder="1" applyAlignment="1" applyProtection="1">
      <alignment horizontal="left" vertical="center"/>
      <protection locked="0"/>
    </xf>
    <xf numFmtId="0" fontId="1" fillId="0" borderId="3" xfId="11" applyFont="1" applyFill="1" applyBorder="1" applyAlignment="1" applyProtection="1">
      <alignment horizontal="left" vertical="center"/>
      <protection locked="0"/>
    </xf>
    <xf numFmtId="0" fontId="1" fillId="0" borderId="12" xfId="11" applyFont="1" applyFill="1" applyBorder="1" applyAlignment="1" applyProtection="1">
      <alignment horizontal="center" vertical="center" wrapText="1"/>
      <protection locked="0"/>
    </xf>
    <xf numFmtId="0" fontId="1" fillId="0" borderId="3" xfId="1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4" borderId="12" xfId="11" applyFont="1" applyFill="1" applyBorder="1" applyAlignment="1" applyProtection="1">
      <alignment horizontal="center" vertical="center"/>
      <protection locked="0"/>
    </xf>
    <xf numFmtId="0" fontId="2" fillId="4" borderId="2" xfId="11" applyFont="1" applyFill="1" applyBorder="1" applyAlignment="1" applyProtection="1">
      <alignment horizontal="center" vertical="center"/>
      <protection locked="0"/>
    </xf>
    <xf numFmtId="0" fontId="2" fillId="4" borderId="3" xfId="11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>
      <alignment horizontal="center" vertical="center" wrapText="1" shrinkToFit="1"/>
    </xf>
    <xf numFmtId="0" fontId="28" fillId="4" borderId="5" xfId="0" applyFont="1" applyFill="1" applyBorder="1" applyAlignment="1">
      <alignment horizontal="center" vertical="center" wrapText="1" shrinkToFit="1"/>
    </xf>
    <xf numFmtId="0" fontId="28" fillId="4" borderId="6" xfId="0" applyFont="1" applyFill="1" applyBorder="1" applyAlignment="1">
      <alignment horizontal="center" vertical="center" wrapText="1" shrinkToFit="1"/>
    </xf>
    <xf numFmtId="0" fontId="28" fillId="4" borderId="24" xfId="0" applyFont="1" applyFill="1" applyBorder="1" applyAlignment="1">
      <alignment horizontal="center" vertical="center" wrapText="1" shrinkToFit="1"/>
    </xf>
    <xf numFmtId="0" fontId="28" fillId="4" borderId="1" xfId="0" applyFont="1" applyFill="1" applyBorder="1" applyAlignment="1">
      <alignment horizontal="center" vertical="center" wrapText="1" shrinkToFit="1"/>
    </xf>
    <xf numFmtId="0" fontId="28" fillId="4" borderId="25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2" fillId="4" borderId="25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23" xfId="0" applyFont="1" applyFill="1" applyBorder="1" applyAlignment="1">
      <alignment horizontal="center" vertical="center" wrapText="1" shrinkToFit="1"/>
    </xf>
    <xf numFmtId="0" fontId="2" fillId="4" borderId="12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top" wrapText="1"/>
    </xf>
    <xf numFmtId="0" fontId="1" fillId="5" borderId="3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2" fillId="4" borderId="2" xfId="11" applyFont="1" applyFill="1" applyBorder="1" applyAlignment="1" applyProtection="1">
      <alignment horizontal="center" vertical="center" wrapText="1"/>
      <protection locked="0"/>
    </xf>
    <xf numFmtId="0" fontId="2" fillId="4" borderId="3" xfId="11" applyFont="1" applyFill="1" applyBorder="1" applyAlignment="1" applyProtection="1">
      <alignment horizontal="center" vertical="center" wrapText="1"/>
      <protection locked="0"/>
    </xf>
    <xf numFmtId="0" fontId="2" fillId="4" borderId="11" xfId="11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11" applyFont="1" applyFill="1" applyBorder="1" applyAlignment="1" applyProtection="1">
      <alignment horizontal="left" vertical="center" wrapText="1"/>
      <protection locked="0"/>
    </xf>
    <xf numFmtId="0" fontId="1" fillId="0" borderId="2" xfId="11" applyFont="1" applyFill="1" applyBorder="1" applyAlignment="1" applyProtection="1">
      <alignment horizontal="left" vertical="center" wrapText="1"/>
      <protection locked="0"/>
    </xf>
    <xf numFmtId="0" fontId="1" fillId="0" borderId="3" xfId="11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/>
  </cellXfs>
  <cellStyles count="14">
    <cellStyle name="Comma 2" xfId="12"/>
    <cellStyle name="Normal 2" xfId="1"/>
    <cellStyle name="Normal 2 2" xfId="13"/>
    <cellStyle name="Normal 3" xfId="2"/>
    <cellStyle name="Normal 3 2" xfId="3"/>
    <cellStyle name="Normal 4" xfId="4"/>
    <cellStyle name="Normal 4 2" xfId="5"/>
    <cellStyle name="Normal 5" xfId="6"/>
    <cellStyle name="Normal 6" xfId="7"/>
    <cellStyle name="Normal 7" xfId="8"/>
    <cellStyle name="Normal 8" xfId="9"/>
    <cellStyle name="ปกติ" xfId="0" builtinId="0"/>
    <cellStyle name="ปกติ 2" xfId="10"/>
    <cellStyle name="ปกติ 3" xfId="11"/>
  </cellStyles>
  <dxfs count="0"/>
  <tableStyles count="1" defaultTableStyle="TableStyleMedium2" defaultPivotStyle="PivotStyleLight16">
    <tableStyle name="MySqlDefault" pivot="0" table="0" count="0"/>
  </tableStyles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142875</xdr:rowOff>
    </xdr:from>
    <xdr:to>
      <xdr:col>5</xdr:col>
      <xdr:colOff>1609725</xdr:colOff>
      <xdr:row>3</xdr:row>
      <xdr:rowOff>257175</xdr:rowOff>
    </xdr:to>
    <xdr:pic>
      <xdr:nvPicPr>
        <xdr:cNvPr id="1091" name="Picture 132" descr="mju_logo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2875"/>
          <a:ext cx="1066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12</xdr:row>
      <xdr:rowOff>152400</xdr:rowOff>
    </xdr:from>
    <xdr:to>
      <xdr:col>19</xdr:col>
      <xdr:colOff>171451</xdr:colOff>
      <xdr:row>12</xdr:row>
      <xdr:rowOff>257175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554075" y="3429000"/>
          <a:ext cx="161926" cy="180975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12</xdr:row>
      <xdr:rowOff>257176</xdr:rowOff>
    </xdr:from>
    <xdr:to>
      <xdr:col>18</xdr:col>
      <xdr:colOff>123825</xdr:colOff>
      <xdr:row>14</xdr:row>
      <xdr:rowOff>9525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868275" y="3533776"/>
          <a:ext cx="190500" cy="36194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66676</xdr:colOff>
      <xdr:row>12</xdr:row>
      <xdr:rowOff>276225</xdr:rowOff>
    </xdr:from>
    <xdr:to>
      <xdr:col>19</xdr:col>
      <xdr:colOff>323850</xdr:colOff>
      <xdr:row>13</xdr:row>
      <xdr:rowOff>190500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3611226" y="3552825"/>
          <a:ext cx="257174" cy="2286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28575</xdr:rowOff>
    </xdr:from>
    <xdr:to>
      <xdr:col>9</xdr:col>
      <xdr:colOff>333375</xdr:colOff>
      <xdr:row>11</xdr:row>
      <xdr:rowOff>104775</xdr:rowOff>
    </xdr:to>
    <xdr:sp macro="" textlink="">
      <xdr:nvSpPr>
        <xdr:cNvPr id="4097" name="Text Box 82">
          <a:extLst>
            <a:ext uri="{FF2B5EF4-FFF2-40B4-BE49-F238E27FC236}">
              <a16:creationId xmlns=""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4600575" y="514350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3</xdr:col>
      <xdr:colOff>866775</xdr:colOff>
      <xdr:row>0</xdr:row>
      <xdr:rowOff>76201</xdr:rowOff>
    </xdr:from>
    <xdr:to>
      <xdr:col>5</xdr:col>
      <xdr:colOff>485775</xdr:colOff>
      <xdr:row>4</xdr:row>
      <xdr:rowOff>38100</xdr:rowOff>
    </xdr:to>
    <xdr:pic>
      <xdr:nvPicPr>
        <xdr:cNvPr id="7" name="Picture 132" descr="mju_log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1"/>
          <a:ext cx="1123950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J151"/>
  <sheetViews>
    <sheetView showGridLines="0" view="pageBreakPreview" topLeftCell="A28" zoomScaleNormal="60" zoomScaleSheetLayoutView="100" workbookViewId="0">
      <selection activeCell="Q41" sqref="Q41"/>
    </sheetView>
  </sheetViews>
  <sheetFormatPr defaultColWidth="9.140625" defaultRowHeight="24" x14ac:dyDescent="0.55000000000000004"/>
  <cols>
    <col min="1" max="1" width="13.140625" style="87" customWidth="1"/>
    <col min="2" max="2" width="28.7109375" style="87" customWidth="1"/>
    <col min="3" max="3" width="10.28515625" style="87" customWidth="1"/>
    <col min="4" max="4" width="3" style="87" customWidth="1"/>
    <col min="5" max="5" width="12.140625" style="87" customWidth="1"/>
    <col min="6" max="6" width="32" style="87" customWidth="1"/>
    <col min="7" max="7" width="10.28515625" style="87" customWidth="1"/>
    <col min="8" max="8" width="3" style="87" customWidth="1"/>
    <col min="9" max="9" width="11.85546875" style="87" customWidth="1"/>
    <col min="10" max="14" width="7.85546875" style="87" customWidth="1"/>
    <col min="15" max="15" width="2.85546875" style="87" customWidth="1"/>
    <col min="16" max="22" width="9.140625" style="87"/>
    <col min="23" max="36" width="9.140625" style="87" hidden="1" customWidth="1"/>
    <col min="37" max="16384" width="9.140625" style="87"/>
  </cols>
  <sheetData>
    <row r="1" spans="1:36" s="1" customFormat="1" ht="21" x14ac:dyDescent="0.35">
      <c r="N1" s="118" t="s">
        <v>0</v>
      </c>
    </row>
    <row r="2" spans="1:36" s="1" customFormat="1" ht="21" x14ac:dyDescent="0.35"/>
    <row r="3" spans="1:36" s="1" customFormat="1" ht="21" x14ac:dyDescent="0.35"/>
    <row r="4" spans="1:36" s="1" customFormat="1" ht="21" x14ac:dyDescent="0.35"/>
    <row r="5" spans="1:36" s="1" customFormat="1" ht="21" x14ac:dyDescent="0.35">
      <c r="A5" s="311" t="s">
        <v>37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1:36" s="1" customFormat="1" ht="21" x14ac:dyDescent="0.35">
      <c r="A6" s="311" t="s">
        <v>40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</row>
    <row r="7" spans="1:36" s="1" customFormat="1" ht="21" x14ac:dyDescent="0.35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36" s="1" customFormat="1" ht="23.25" customHeight="1" x14ac:dyDescent="0.35">
      <c r="A8" s="120" t="s">
        <v>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36" s="1" customFormat="1" ht="23.25" customHeight="1" x14ac:dyDescent="0.35">
      <c r="A9" s="90" t="s">
        <v>41</v>
      </c>
      <c r="B9" s="281" t="s">
        <v>276</v>
      </c>
      <c r="C9" s="282"/>
      <c r="D9" s="122"/>
      <c r="E9" s="122" t="s">
        <v>42</v>
      </c>
      <c r="F9" s="281" t="s">
        <v>277</v>
      </c>
      <c r="G9" s="282"/>
      <c r="H9" s="118"/>
      <c r="I9" s="122" t="s">
        <v>45</v>
      </c>
      <c r="J9" s="281" t="s">
        <v>260</v>
      </c>
      <c r="K9" s="334"/>
      <c r="L9" s="334"/>
      <c r="M9" s="334"/>
      <c r="N9" s="282"/>
      <c r="P9" s="123" t="s">
        <v>69</v>
      </c>
      <c r="Q9" s="124"/>
      <c r="R9" s="124"/>
      <c r="S9" s="124"/>
      <c r="T9" s="124"/>
      <c r="U9" s="125"/>
      <c r="W9" s="1" t="s">
        <v>51</v>
      </c>
      <c r="X9" s="1" t="s">
        <v>61</v>
      </c>
      <c r="Y9" s="1" t="s">
        <v>56</v>
      </c>
      <c r="Z9" s="1" t="s">
        <v>57</v>
      </c>
      <c r="AA9" s="1" t="s">
        <v>58</v>
      </c>
      <c r="AB9" s="1" t="s">
        <v>59</v>
      </c>
      <c r="AC9" s="1" t="s">
        <v>68</v>
      </c>
      <c r="AD9" s="1" t="s">
        <v>60</v>
      </c>
      <c r="AE9" s="1" t="s">
        <v>62</v>
      </c>
      <c r="AF9" s="1" t="s">
        <v>64</v>
      </c>
      <c r="AG9" s="1" t="s">
        <v>63</v>
      </c>
      <c r="AH9" s="1" t="s">
        <v>65</v>
      </c>
      <c r="AI9" s="1" t="s">
        <v>66</v>
      </c>
      <c r="AJ9" s="1" t="s">
        <v>67</v>
      </c>
    </row>
    <row r="10" spans="1:36" s="130" customFormat="1" ht="7.5" customHeight="1" x14ac:dyDescent="0.35">
      <c r="A10" s="126"/>
      <c r="B10" s="127"/>
      <c r="C10" s="127"/>
      <c r="D10" s="128"/>
      <c r="E10" s="128"/>
      <c r="F10" s="129"/>
      <c r="G10" s="129"/>
      <c r="H10" s="128"/>
      <c r="I10" s="126"/>
      <c r="J10" s="129"/>
      <c r="K10" s="129"/>
      <c r="L10" s="129"/>
      <c r="M10" s="129"/>
      <c r="N10" s="129"/>
      <c r="P10" s="131"/>
      <c r="Q10" s="132"/>
      <c r="R10" s="132"/>
      <c r="S10" s="132"/>
      <c r="T10" s="132"/>
      <c r="U10" s="133"/>
    </row>
    <row r="11" spans="1:36" s="1" customFormat="1" ht="23.25" customHeight="1" x14ac:dyDescent="0.35">
      <c r="A11" s="122" t="s">
        <v>44</v>
      </c>
      <c r="B11" s="276" t="s">
        <v>155</v>
      </c>
      <c r="C11" s="277"/>
      <c r="D11" s="122"/>
      <c r="E11" s="122" t="s">
        <v>43</v>
      </c>
      <c r="F11" s="276" t="s">
        <v>53</v>
      </c>
      <c r="G11" s="277"/>
      <c r="H11" s="118"/>
      <c r="I11" s="122" t="s">
        <v>46</v>
      </c>
      <c r="J11" s="276" t="s">
        <v>167</v>
      </c>
      <c r="K11" s="278"/>
      <c r="L11" s="278"/>
      <c r="M11" s="278"/>
      <c r="N11" s="277"/>
      <c r="P11" s="131" t="s">
        <v>70</v>
      </c>
      <c r="Q11" s="132"/>
      <c r="R11" s="132"/>
      <c r="S11" s="134"/>
      <c r="T11" s="132"/>
      <c r="U11" s="133"/>
      <c r="W11" s="1" t="e">
        <f>VLOOKUP($J$11,น้ำหนัก!$A$1:$O$5,2,FALSE)</f>
        <v>#N/A</v>
      </c>
      <c r="X11" s="1" t="e">
        <f>VLOOKUP(J11,น้ำหนัก!$A$1:$O$5,3,FALSE)</f>
        <v>#N/A</v>
      </c>
      <c r="Y11" s="1" t="e">
        <f>VLOOKUP(J11,น้ำหนัก!$A$1:$O$5,4,FALSE)</f>
        <v>#N/A</v>
      </c>
      <c r="Z11" s="1" t="e">
        <f>VLOOKUP(J11,น้ำหนัก!$A$1:$O$5,5,FALSE)</f>
        <v>#N/A</v>
      </c>
      <c r="AA11" s="1" t="e">
        <f>VLOOKUP(J11,น้ำหนัก!$A$1:$O$5,6,FALSE)</f>
        <v>#N/A</v>
      </c>
      <c r="AB11" s="1" t="e">
        <f>VLOOKUP(J11,น้ำหนัก!$A$1:$O$5,7,FALSE)</f>
        <v>#N/A</v>
      </c>
      <c r="AC11" s="1" t="e">
        <f>VLOOKUP(J11,น้ำหนัก!$A$1:$O$5,8,FALSE)</f>
        <v>#N/A</v>
      </c>
      <c r="AD11" s="1" t="e">
        <f>VLOOKUP(J11,น้ำหนัก!$A$1:$O$5,9,FALSE)</f>
        <v>#N/A</v>
      </c>
      <c r="AE11" s="1" t="e">
        <f>VLOOKUP(J11,น้ำหนัก!$A$1:$O$5,10,FALSE)</f>
        <v>#N/A</v>
      </c>
      <c r="AF11" s="1" t="e">
        <f>VLOOKUP(J11,น้ำหนัก!$A$1:$O$5,11,FALSE)</f>
        <v>#N/A</v>
      </c>
      <c r="AG11" s="1" t="e">
        <f>VLOOKUP(J11,น้ำหนัก!$A$1:$O$5,12,FALSE)</f>
        <v>#N/A</v>
      </c>
      <c r="AH11" s="1" t="e">
        <f>VLOOKUP(J11,น้ำหนัก!$A$1:$O$5,13,FALSE)</f>
        <v>#N/A</v>
      </c>
      <c r="AI11" s="1" t="e">
        <f>VLOOKUP(J11,น้ำหนัก!$A$1:$O$5,14,FALSE)</f>
        <v>#N/A</v>
      </c>
      <c r="AJ11" s="1" t="e">
        <f>VLOOKUP(J11,น้ำหนัก!$A$1:$O$5,15,FALSE)</f>
        <v>#N/A</v>
      </c>
    </row>
    <row r="12" spans="1:36" s="130" customFormat="1" ht="7.5" customHeight="1" x14ac:dyDescent="0.35">
      <c r="A12" s="128"/>
      <c r="B12" s="127"/>
      <c r="C12" s="127"/>
      <c r="D12" s="128"/>
      <c r="E12" s="128"/>
      <c r="F12" s="135"/>
      <c r="G12" s="135"/>
      <c r="H12" s="128"/>
      <c r="I12" s="128"/>
      <c r="J12" s="129"/>
      <c r="K12" s="129"/>
      <c r="L12" s="129"/>
      <c r="M12" s="129"/>
      <c r="N12" s="129"/>
      <c r="P12" s="131"/>
      <c r="Q12" s="132"/>
      <c r="R12" s="132"/>
      <c r="S12" s="132"/>
      <c r="T12" s="132"/>
      <c r="U12" s="133"/>
    </row>
    <row r="13" spans="1:36" s="1" customFormat="1" ht="21" x14ac:dyDescent="0.35">
      <c r="A13" s="136" t="s">
        <v>255</v>
      </c>
      <c r="B13" s="119"/>
      <c r="C13" s="119"/>
      <c r="D13" s="118"/>
      <c r="E13" s="119"/>
      <c r="F13" s="119"/>
      <c r="G13" s="118"/>
      <c r="H13" s="118"/>
      <c r="I13" s="119"/>
      <c r="J13" s="119"/>
      <c r="K13" s="119"/>
      <c r="L13" s="119"/>
      <c r="M13" s="119"/>
      <c r="N13" s="119"/>
      <c r="P13" s="131" t="s">
        <v>71</v>
      </c>
      <c r="Q13" s="132"/>
      <c r="R13" s="132"/>
      <c r="S13" s="137"/>
      <c r="T13" s="132"/>
      <c r="U13" s="133"/>
      <c r="W13" s="1" t="s">
        <v>74</v>
      </c>
      <c r="X13" s="1" t="s">
        <v>12</v>
      </c>
      <c r="Y13" s="1" t="s">
        <v>75</v>
      </c>
      <c r="Z13" s="1" t="s">
        <v>76</v>
      </c>
      <c r="AA13" s="1" t="s">
        <v>77</v>
      </c>
    </row>
    <row r="14" spans="1:36" s="1" customFormat="1" ht="23.25" customHeight="1" x14ac:dyDescent="0.35"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P14" s="131"/>
      <c r="Q14" s="132"/>
      <c r="R14" s="132"/>
      <c r="S14" s="132"/>
      <c r="T14" s="132"/>
      <c r="U14" s="133"/>
      <c r="W14" s="1">
        <v>1</v>
      </c>
      <c r="X14" s="1" t="str">
        <f>IF(J11="ผู้อำนวยการสำนักงานคณบดี","1.1 การสนับสนุนงานของหน่วยงานให้สอดคล้องกับยุทธศาสตร์ของมหาวิทยาลัย",IF(J11="หัวหน้างาน","1.1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การแก้ไขปัญหาและการพัฒนางาน",""))</f>
        <v/>
      </c>
      <c r="Y14" s="1" t="str">
        <f>IF(J11="ผู้อำนวยการสำนักงานคณบดี","ระดับความสำเร็จในการบริหารงานตามแผนยุทธศาสตร์ของมหาวิทยาลัย",IF(J11="หัวหน้างาน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การแก้ไขปัญหาและการพัฒนางาน",""))</f>
        <v/>
      </c>
      <c r="Z14" s="1" t="str">
        <f>IF(J11="ผู้อำนวยการสำนักงานคณบดี",15,IF(J11="หัวหน้างาน",15,""))</f>
        <v/>
      </c>
      <c r="AA14" s="1" t="str">
        <f>IF(J11="ผู้อำนวยการสำนักงานคณบดี","ค่าคะแนนจากกองแผนงาน",IF(J11="หัวหน้างาน","ประเมิน 3 ด้าน ได้แก่ 1) การป้องกัน  2) การแก้ไขปัญหา  3) การพัฒนางาน",""))</f>
        <v/>
      </c>
    </row>
    <row r="15" spans="1:36" s="1" customFormat="1" ht="21" x14ac:dyDescent="0.35">
      <c r="A15" s="138" t="s">
        <v>2</v>
      </c>
      <c r="B15" s="138"/>
      <c r="C15" s="138"/>
      <c r="D15" s="99"/>
      <c r="E15" s="99"/>
      <c r="F15" s="99"/>
      <c r="G15" s="99"/>
      <c r="H15" s="99"/>
      <c r="I15" s="99"/>
      <c r="J15" s="99"/>
      <c r="K15" s="99"/>
      <c r="L15" s="99"/>
      <c r="M15" s="99"/>
      <c r="P15" s="139"/>
      <c r="Q15" s="140"/>
      <c r="R15" s="141" t="s">
        <v>72</v>
      </c>
      <c r="S15" s="140"/>
      <c r="T15" s="141" t="s">
        <v>73</v>
      </c>
      <c r="U15" s="142"/>
      <c r="W15" s="1">
        <v>2</v>
      </c>
      <c r="X15" s="1" t="str">
        <f>IF(J11="ผู้อำนวยการสำนักงานคณบดี","1.2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การแก้ไขปัญหาและการพัฒนางาน",IF(J11="หัวหน้างาน","1.2 การบริหารงานและการจัดการตามหลักธรรมาภิบาล",""))</f>
        <v/>
      </c>
      <c r="Y15" s="1" t="str">
        <f>IF(J11="ผู้อำนวยการสำนักงานคณบดี","ระดับความสำเร็จในการบริหารงานตามแผนงานตามตำแหน่งที่ได้รับแต่งตั้ง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J11="หัวหน้างาน","ความสามารถในการบริหารและการจัดการตามหลักธรรมาภิบาล",""))</f>
        <v/>
      </c>
      <c r="Z15" s="1" t="str">
        <f>IF(J11="ผู้อำนวยการสำนักงานคณบดี",20,IF(J11="หัวหน้างาน",5,""))</f>
        <v/>
      </c>
      <c r="AA15" s="1" t="str">
        <f>IF(J11="ผู้อำนวยการสำนักงานคณบดี","ประเมิน 3 ด้าน ได้แก่ 1) การป้องกัน  2) การแก้ไขปัญหา  3) การพัฒนางาน",IF(J11="หัวหน้างาน","คะแนนประเมินโดยผู้อำนวยการสำนักงานคณบดี",""))</f>
        <v/>
      </c>
    </row>
    <row r="16" spans="1:36" s="1" customFormat="1" ht="19.5" customHeight="1" x14ac:dyDescent="0.35">
      <c r="A16" s="312" t="s">
        <v>35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W16" s="1">
        <v>3</v>
      </c>
      <c r="X16" s="1" t="str">
        <f>IF(J11="ผู้อำนวยการสำนักงานคณบดี","1.3 การบริหารงานและการจัดการตามหลักธรรมาภิบาล",IF(J11="หัวหน้างาน","",""))</f>
        <v/>
      </c>
      <c r="Y16" s="1" t="str">
        <f>IF(J11="ผู้อำนวยการสำนักงานคณบดี","ความสามารถในการบริหารและการจัดการตามหลักธรรมาภิบาล",IF(J11="หัวหน้างาน","",""))</f>
        <v/>
      </c>
      <c r="Z16" s="1" t="str">
        <f>IF(J11="ผู้อำนวยการสำนักงานคณบดี",5,IF(J11="หัวหน้างาน","",""))</f>
        <v/>
      </c>
      <c r="AA16" s="1" t="str">
        <f>IF(J11="ผู้อำนวยการสำนักงานคณบดี","คะแนนประเมินโดยคณบดี",IF(J11="หัวหน้างาน","",""))</f>
        <v/>
      </c>
    </row>
    <row r="17" spans="1:14" s="1" customFormat="1" ht="18" customHeight="1" x14ac:dyDescent="0.35">
      <c r="A17" s="312" t="s">
        <v>39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</row>
    <row r="18" spans="1:14" s="1" customFormat="1" ht="43.5" customHeight="1" x14ac:dyDescent="0.35">
      <c r="A18" s="333" t="s">
        <v>38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</row>
    <row r="19" spans="1:14" s="1" customFormat="1" ht="22.5" customHeight="1" x14ac:dyDescent="0.35"/>
    <row r="20" spans="1:14" s="1" customFormat="1" ht="21" x14ac:dyDescent="0.35">
      <c r="A20" s="143" t="s">
        <v>3</v>
      </c>
      <c r="D20" s="143"/>
      <c r="E20" s="143"/>
      <c r="F20" s="143"/>
      <c r="G20" s="143"/>
      <c r="H20" s="143"/>
      <c r="I20" s="143"/>
      <c r="J20" s="143"/>
      <c r="K20" s="98"/>
      <c r="L20" s="98"/>
      <c r="M20" s="98"/>
    </row>
    <row r="21" spans="1:14" s="1" customFormat="1" ht="21" x14ac:dyDescent="0.35">
      <c r="A21" s="283" t="s">
        <v>4</v>
      </c>
      <c r="B21" s="284"/>
      <c r="C21" s="285"/>
      <c r="D21" s="318" t="s">
        <v>5</v>
      </c>
      <c r="E21" s="319"/>
      <c r="F21" s="320"/>
      <c r="G21" s="324" t="s">
        <v>6</v>
      </c>
      <c r="H21" s="325"/>
      <c r="I21" s="328" t="s">
        <v>7</v>
      </c>
      <c r="J21" s="330" t="s">
        <v>8</v>
      </c>
      <c r="K21" s="331"/>
      <c r="L21" s="331"/>
      <c r="M21" s="331"/>
      <c r="N21" s="332"/>
    </row>
    <row r="22" spans="1:14" s="1" customFormat="1" ht="21" x14ac:dyDescent="0.35">
      <c r="A22" s="286"/>
      <c r="B22" s="287"/>
      <c r="C22" s="288"/>
      <c r="D22" s="321"/>
      <c r="E22" s="322"/>
      <c r="F22" s="323"/>
      <c r="G22" s="326"/>
      <c r="H22" s="327"/>
      <c r="I22" s="329"/>
      <c r="J22" s="144">
        <v>1</v>
      </c>
      <c r="K22" s="144">
        <v>2</v>
      </c>
      <c r="L22" s="144">
        <v>3</v>
      </c>
      <c r="M22" s="144">
        <v>4</v>
      </c>
      <c r="N22" s="144">
        <v>5</v>
      </c>
    </row>
    <row r="23" spans="1:14" s="1" customFormat="1" ht="21.95" customHeight="1" x14ac:dyDescent="0.35">
      <c r="A23" s="279" t="s">
        <v>165</v>
      </c>
      <c r="B23" s="280"/>
      <c r="C23" s="280"/>
      <c r="D23" s="280"/>
      <c r="E23" s="145"/>
      <c r="F23" s="145"/>
      <c r="G23" s="145"/>
      <c r="H23" s="145"/>
      <c r="I23" s="145"/>
      <c r="J23" s="145"/>
      <c r="K23" s="145"/>
      <c r="L23" s="145"/>
      <c r="M23" s="145"/>
      <c r="N23" s="146"/>
    </row>
    <row r="24" spans="1:14" s="1" customFormat="1" ht="41.25" customHeight="1" x14ac:dyDescent="0.35">
      <c r="A24" s="295" t="s">
        <v>157</v>
      </c>
      <c r="B24" s="296"/>
      <c r="C24" s="297"/>
      <c r="D24" s="295" t="s">
        <v>242</v>
      </c>
      <c r="E24" s="296"/>
      <c r="F24" s="297"/>
      <c r="G24" s="289"/>
      <c r="H24" s="290"/>
      <c r="I24" s="293"/>
      <c r="J24" s="148" t="s">
        <v>158</v>
      </c>
      <c r="K24" s="148" t="s">
        <v>159</v>
      </c>
      <c r="L24" s="148" t="s">
        <v>160</v>
      </c>
      <c r="M24" s="148" t="s">
        <v>161</v>
      </c>
      <c r="N24" s="148" t="s">
        <v>162</v>
      </c>
    </row>
    <row r="25" spans="1:14" s="1" customFormat="1" ht="41.25" customHeight="1" x14ac:dyDescent="0.35">
      <c r="A25" s="298" t="str">
        <f>IF(X15&lt;&gt;"",X15,"")</f>
        <v/>
      </c>
      <c r="B25" s="299"/>
      <c r="C25" s="300"/>
      <c r="D25" s="308"/>
      <c r="E25" s="309"/>
      <c r="F25" s="310"/>
      <c r="G25" s="291"/>
      <c r="H25" s="292"/>
      <c r="I25" s="294"/>
      <c r="J25" s="148" t="s">
        <v>163</v>
      </c>
      <c r="K25" s="148" t="s">
        <v>164</v>
      </c>
      <c r="L25" s="148" t="s">
        <v>164</v>
      </c>
      <c r="M25" s="148" t="s">
        <v>164</v>
      </c>
      <c r="N25" s="148" t="s">
        <v>164</v>
      </c>
    </row>
    <row r="26" spans="1:14" s="1" customFormat="1" ht="21" x14ac:dyDescent="0.35">
      <c r="A26" s="301"/>
      <c r="B26" s="302"/>
      <c r="C26" s="302"/>
      <c r="D26" s="303" t="s">
        <v>78</v>
      </c>
      <c r="E26" s="303"/>
      <c r="F26" s="304"/>
      <c r="G26" s="305" t="str">
        <f>IF(G24&lt;&gt;"",SUM(G24:H25),"")</f>
        <v/>
      </c>
      <c r="H26" s="306"/>
      <c r="I26" s="149"/>
      <c r="J26" s="301"/>
      <c r="K26" s="302"/>
      <c r="L26" s="302"/>
      <c r="M26" s="302"/>
      <c r="N26" s="307"/>
    </row>
    <row r="27" spans="1:14" s="1" customFormat="1" ht="21" x14ac:dyDescent="0.35">
      <c r="A27" s="283" t="s">
        <v>4</v>
      </c>
      <c r="B27" s="284"/>
      <c r="C27" s="285"/>
      <c r="D27" s="318" t="s">
        <v>5</v>
      </c>
      <c r="E27" s="319"/>
      <c r="F27" s="320"/>
      <c r="G27" s="324" t="s">
        <v>6</v>
      </c>
      <c r="H27" s="325"/>
      <c r="I27" s="328" t="s">
        <v>7</v>
      </c>
      <c r="J27" s="330" t="s">
        <v>8</v>
      </c>
      <c r="K27" s="331"/>
      <c r="L27" s="331"/>
      <c r="M27" s="331"/>
      <c r="N27" s="332"/>
    </row>
    <row r="28" spans="1:14" s="1" customFormat="1" ht="21" x14ac:dyDescent="0.35">
      <c r="A28" s="286"/>
      <c r="B28" s="287"/>
      <c r="C28" s="288"/>
      <c r="D28" s="321"/>
      <c r="E28" s="322"/>
      <c r="F28" s="323"/>
      <c r="G28" s="326"/>
      <c r="H28" s="327"/>
      <c r="I28" s="329"/>
      <c r="J28" s="144">
        <v>1</v>
      </c>
      <c r="K28" s="144">
        <v>2</v>
      </c>
      <c r="L28" s="144">
        <v>3</v>
      </c>
      <c r="M28" s="144">
        <v>4</v>
      </c>
      <c r="N28" s="144">
        <v>5</v>
      </c>
    </row>
    <row r="29" spans="1:14" s="1" customFormat="1" ht="21" x14ac:dyDescent="0.35">
      <c r="A29" s="279" t="s">
        <v>252</v>
      </c>
      <c r="B29" s="280"/>
      <c r="C29" s="280"/>
      <c r="D29" s="280"/>
      <c r="E29" s="145"/>
      <c r="F29" s="145"/>
      <c r="G29" s="145"/>
      <c r="H29" s="145"/>
      <c r="I29" s="145"/>
      <c r="J29" s="145"/>
      <c r="K29" s="145"/>
      <c r="L29" s="145"/>
      <c r="M29" s="145"/>
      <c r="N29" s="146"/>
    </row>
    <row r="30" spans="1:14" s="1" customFormat="1" ht="21" x14ac:dyDescent="0.35">
      <c r="A30" s="223" t="s">
        <v>278</v>
      </c>
      <c r="B30" s="214"/>
      <c r="C30" s="215"/>
      <c r="D30" s="224"/>
      <c r="E30" s="224"/>
      <c r="F30" s="224"/>
      <c r="G30" s="200">
        <v>10</v>
      </c>
      <c r="H30" s="201"/>
      <c r="I30" s="176">
        <v>4</v>
      </c>
      <c r="J30" s="179"/>
      <c r="K30" s="179"/>
      <c r="L30" s="179"/>
      <c r="M30" s="179"/>
      <c r="N30" s="179"/>
    </row>
    <row r="31" spans="1:14" s="1" customFormat="1" ht="21" x14ac:dyDescent="0.35">
      <c r="A31" s="220" t="s">
        <v>269</v>
      </c>
      <c r="B31" s="221"/>
      <c r="C31" s="222"/>
      <c r="D31" s="225"/>
      <c r="E31" s="225"/>
      <c r="F31" s="225"/>
      <c r="G31" s="202"/>
      <c r="H31" s="203"/>
      <c r="I31" s="177"/>
      <c r="J31" s="177"/>
      <c r="K31" s="177"/>
      <c r="L31" s="177"/>
      <c r="M31" s="177"/>
      <c r="N31" s="177"/>
    </row>
    <row r="32" spans="1:14" s="1" customFormat="1" ht="22.5" customHeight="1" x14ac:dyDescent="0.35">
      <c r="A32" s="220" t="s">
        <v>270</v>
      </c>
      <c r="B32" s="221"/>
      <c r="C32" s="222"/>
      <c r="D32" s="219"/>
      <c r="E32" s="219"/>
      <c r="F32" s="219"/>
      <c r="G32" s="226"/>
      <c r="H32" s="226"/>
      <c r="I32" s="155"/>
      <c r="J32" s="155"/>
      <c r="K32" s="155"/>
      <c r="L32" s="155"/>
      <c r="M32" s="155"/>
      <c r="N32" s="155"/>
    </row>
    <row r="33" spans="1:14" s="1" customFormat="1" ht="22.5" customHeight="1" x14ac:dyDescent="0.35">
      <c r="A33" s="210" t="s">
        <v>271</v>
      </c>
      <c r="B33" s="211"/>
      <c r="C33" s="212"/>
      <c r="D33" s="174"/>
      <c r="E33" s="174"/>
      <c r="F33" s="150"/>
      <c r="G33" s="200">
        <v>10</v>
      </c>
      <c r="H33" s="201"/>
      <c r="I33" s="176">
        <v>4</v>
      </c>
      <c r="J33" s="151"/>
      <c r="K33" s="151"/>
      <c r="L33" s="151"/>
      <c r="M33" s="151"/>
      <c r="N33" s="151"/>
    </row>
    <row r="34" spans="1:14" s="1" customFormat="1" ht="24" customHeight="1" x14ac:dyDescent="0.35">
      <c r="A34" s="204" t="s">
        <v>272</v>
      </c>
      <c r="B34" s="205"/>
      <c r="C34" s="206"/>
      <c r="D34" s="152"/>
      <c r="E34" s="152"/>
      <c r="F34" s="153"/>
      <c r="G34" s="180"/>
      <c r="H34" s="154"/>
      <c r="I34" s="178"/>
      <c r="J34" s="178"/>
      <c r="K34" s="178"/>
      <c r="L34" s="178"/>
      <c r="M34" s="178"/>
      <c r="N34" s="178"/>
    </row>
    <row r="35" spans="1:14" s="1" customFormat="1" ht="24" customHeight="1" x14ac:dyDescent="0.35">
      <c r="A35" s="227" t="s">
        <v>285</v>
      </c>
      <c r="B35" s="228"/>
      <c r="C35" s="229"/>
      <c r="D35" s="230"/>
      <c r="E35" s="231"/>
      <c r="F35" s="232"/>
      <c r="G35" s="236">
        <v>10</v>
      </c>
      <c r="H35" s="237"/>
      <c r="I35" s="161">
        <v>4</v>
      </c>
      <c r="J35" s="198"/>
      <c r="K35" s="198"/>
      <c r="L35" s="198"/>
      <c r="M35" s="198"/>
      <c r="N35" s="198"/>
    </row>
    <row r="36" spans="1:14" s="1" customFormat="1" ht="22.5" customHeight="1" x14ac:dyDescent="0.35">
      <c r="A36" s="207" t="s">
        <v>286</v>
      </c>
      <c r="B36" s="208"/>
      <c r="C36" s="209"/>
      <c r="D36" s="233"/>
      <c r="E36" s="234"/>
      <c r="F36" s="235"/>
      <c r="G36" s="195"/>
      <c r="H36" s="196"/>
      <c r="I36" s="197"/>
      <c r="J36" s="199"/>
      <c r="K36" s="199"/>
      <c r="L36" s="199"/>
      <c r="M36" s="199"/>
      <c r="N36" s="199"/>
    </row>
    <row r="37" spans="1:14" s="1" customFormat="1" ht="22.5" customHeight="1" x14ac:dyDescent="0.35">
      <c r="A37" s="213" t="s">
        <v>273</v>
      </c>
      <c r="B37" s="214"/>
      <c r="C37" s="215"/>
      <c r="D37" s="174"/>
      <c r="E37" s="174"/>
      <c r="F37" s="175"/>
      <c r="G37" s="200">
        <v>10</v>
      </c>
      <c r="H37" s="201"/>
      <c r="I37" s="176">
        <v>4</v>
      </c>
      <c r="J37" s="155"/>
      <c r="K37" s="155"/>
      <c r="L37" s="155"/>
      <c r="M37" s="155"/>
      <c r="N37" s="155"/>
    </row>
    <row r="38" spans="1:14" s="1" customFormat="1" ht="43.35" customHeight="1" x14ac:dyDescent="0.35">
      <c r="A38" s="216" t="s">
        <v>274</v>
      </c>
      <c r="B38" s="217"/>
      <c r="C38" s="218"/>
      <c r="D38" s="190"/>
      <c r="E38" s="152"/>
      <c r="F38" s="153"/>
      <c r="G38" s="180"/>
      <c r="H38" s="154"/>
      <c r="I38" s="178"/>
      <c r="J38" s="178"/>
      <c r="K38" s="178"/>
      <c r="L38" s="178"/>
      <c r="M38" s="178"/>
      <c r="N38" s="178"/>
    </row>
    <row r="39" spans="1:14" s="1" customFormat="1" ht="21" x14ac:dyDescent="0.35">
      <c r="A39" s="283" t="s">
        <v>4</v>
      </c>
      <c r="B39" s="284"/>
      <c r="C39" s="285"/>
      <c r="D39" s="318" t="s">
        <v>5</v>
      </c>
      <c r="E39" s="319"/>
      <c r="F39" s="320"/>
      <c r="G39" s="324" t="s">
        <v>6</v>
      </c>
      <c r="H39" s="325"/>
      <c r="I39" s="328" t="s">
        <v>7</v>
      </c>
      <c r="J39" s="330" t="s">
        <v>8</v>
      </c>
      <c r="K39" s="331"/>
      <c r="L39" s="331"/>
      <c r="M39" s="331"/>
      <c r="N39" s="332"/>
    </row>
    <row r="40" spans="1:14" s="1" customFormat="1" ht="21" x14ac:dyDescent="0.35">
      <c r="A40" s="286"/>
      <c r="B40" s="287"/>
      <c r="C40" s="288"/>
      <c r="D40" s="321"/>
      <c r="E40" s="322"/>
      <c r="F40" s="323"/>
      <c r="G40" s="326"/>
      <c r="H40" s="327"/>
      <c r="I40" s="329"/>
      <c r="J40" s="144">
        <v>1</v>
      </c>
      <c r="K40" s="144">
        <v>2</v>
      </c>
      <c r="L40" s="144">
        <v>3</v>
      </c>
      <c r="M40" s="144">
        <v>4</v>
      </c>
      <c r="N40" s="144">
        <v>5</v>
      </c>
    </row>
    <row r="41" spans="1:14" s="1" customFormat="1" ht="21" x14ac:dyDescent="0.35">
      <c r="A41" s="156" t="e">
        <f>IF(Y11=0,"3.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0)","3.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 Y11&amp;")")</f>
        <v>#N/A</v>
      </c>
      <c r="B41" s="157"/>
      <c r="C41" s="157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9"/>
    </row>
    <row r="42" spans="1:14" s="1" customFormat="1" ht="22.5" customHeight="1" x14ac:dyDescent="0.35">
      <c r="A42" s="337" t="s">
        <v>239</v>
      </c>
      <c r="B42" s="337"/>
      <c r="C42" s="337"/>
      <c r="D42" s="337"/>
      <c r="E42" s="337"/>
      <c r="F42" s="337"/>
      <c r="G42" s="243"/>
      <c r="H42" s="244"/>
      <c r="I42" s="160"/>
      <c r="J42" s="160"/>
      <c r="K42" s="160"/>
      <c r="L42" s="160"/>
      <c r="M42" s="160"/>
      <c r="N42" s="160"/>
    </row>
    <row r="43" spans="1:14" s="1" customFormat="1" ht="42" customHeight="1" x14ac:dyDescent="0.35">
      <c r="A43" s="251" t="s">
        <v>172</v>
      </c>
      <c r="B43" s="252"/>
      <c r="C43" s="253"/>
      <c r="D43" s="251" t="s">
        <v>171</v>
      </c>
      <c r="E43" s="252"/>
      <c r="F43" s="253"/>
      <c r="G43" s="335"/>
      <c r="H43" s="336"/>
      <c r="I43" s="147"/>
      <c r="J43" s="151"/>
      <c r="K43" s="151"/>
      <c r="L43" s="151"/>
      <c r="M43" s="151"/>
      <c r="N43" s="151"/>
    </row>
    <row r="44" spans="1:14" s="1" customFormat="1" ht="22.5" customHeight="1" x14ac:dyDescent="0.35">
      <c r="A44" s="337" t="s">
        <v>240</v>
      </c>
      <c r="B44" s="337"/>
      <c r="C44" s="337"/>
      <c r="D44" s="337"/>
      <c r="E44" s="337"/>
      <c r="F44" s="337"/>
      <c r="G44" s="245"/>
      <c r="H44" s="246"/>
      <c r="I44" s="160"/>
      <c r="J44" s="160"/>
      <c r="K44" s="160"/>
      <c r="L44" s="160"/>
      <c r="M44" s="160"/>
      <c r="N44" s="160"/>
    </row>
    <row r="45" spans="1:14" s="1" customFormat="1" ht="42" customHeight="1" x14ac:dyDescent="0.35">
      <c r="A45" s="295" t="s">
        <v>234</v>
      </c>
      <c r="B45" s="296"/>
      <c r="C45" s="297"/>
      <c r="D45" s="260"/>
      <c r="E45" s="261"/>
      <c r="F45" s="262"/>
      <c r="G45" s="335">
        <v>10</v>
      </c>
      <c r="H45" s="336"/>
      <c r="I45" s="147">
        <v>4</v>
      </c>
      <c r="J45" s="161"/>
      <c r="K45" s="161"/>
      <c r="L45" s="161"/>
      <c r="M45" s="161"/>
      <c r="N45" s="161"/>
    </row>
    <row r="46" spans="1:14" s="1" customFormat="1" ht="21" x14ac:dyDescent="0.35">
      <c r="A46" s="354" t="s">
        <v>241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6"/>
    </row>
    <row r="47" spans="1:14" s="1" customFormat="1" ht="22.5" customHeight="1" x14ac:dyDescent="0.35">
      <c r="A47" s="162" t="s">
        <v>180</v>
      </c>
      <c r="B47" s="163"/>
      <c r="C47" s="164"/>
      <c r="D47" s="165"/>
      <c r="E47" s="166"/>
      <c r="F47" s="166"/>
      <c r="G47" s="167"/>
      <c r="H47" s="168"/>
      <c r="I47" s="169"/>
      <c r="J47" s="169"/>
      <c r="K47" s="169"/>
      <c r="L47" s="169"/>
      <c r="M47" s="169"/>
      <c r="N47" s="169"/>
    </row>
    <row r="48" spans="1:14" s="1" customFormat="1" ht="42" customHeight="1" x14ac:dyDescent="0.35">
      <c r="A48" s="251" t="s">
        <v>173</v>
      </c>
      <c r="B48" s="252"/>
      <c r="C48" s="253"/>
      <c r="D48" s="254"/>
      <c r="E48" s="255"/>
      <c r="F48" s="256"/>
      <c r="G48" s="236"/>
      <c r="H48" s="237"/>
      <c r="I48" s="151"/>
      <c r="J48" s="351" t="s">
        <v>238</v>
      </c>
      <c r="K48" s="352"/>
      <c r="L48" s="352"/>
      <c r="M48" s="352"/>
      <c r="N48" s="353"/>
    </row>
    <row r="49" spans="1:14" s="1" customFormat="1" ht="42" customHeight="1" x14ac:dyDescent="0.35">
      <c r="A49" s="251" t="s">
        <v>174</v>
      </c>
      <c r="B49" s="252"/>
      <c r="C49" s="253"/>
      <c r="D49" s="254"/>
      <c r="E49" s="255"/>
      <c r="F49" s="256"/>
      <c r="G49" s="236"/>
      <c r="H49" s="237"/>
      <c r="I49" s="151"/>
      <c r="J49" s="351" t="s">
        <v>238</v>
      </c>
      <c r="K49" s="352"/>
      <c r="L49" s="352"/>
      <c r="M49" s="352"/>
      <c r="N49" s="353"/>
    </row>
    <row r="50" spans="1:14" s="1" customFormat="1" ht="42" customHeight="1" x14ac:dyDescent="0.35">
      <c r="A50" s="251" t="s">
        <v>181</v>
      </c>
      <c r="B50" s="252"/>
      <c r="C50" s="253"/>
      <c r="D50" s="254"/>
      <c r="E50" s="255"/>
      <c r="F50" s="256"/>
      <c r="G50" s="236"/>
      <c r="H50" s="237"/>
      <c r="I50" s="151"/>
      <c r="J50" s="351" t="s">
        <v>238</v>
      </c>
      <c r="K50" s="352"/>
      <c r="L50" s="352"/>
      <c r="M50" s="352"/>
      <c r="N50" s="353"/>
    </row>
    <row r="51" spans="1:14" s="1" customFormat="1" ht="42" customHeight="1" x14ac:dyDescent="0.35">
      <c r="A51" s="251" t="s">
        <v>182</v>
      </c>
      <c r="B51" s="252"/>
      <c r="C51" s="253"/>
      <c r="D51" s="254"/>
      <c r="E51" s="255"/>
      <c r="F51" s="256"/>
      <c r="G51" s="236"/>
      <c r="H51" s="237"/>
      <c r="I51" s="151"/>
      <c r="J51" s="351" t="s">
        <v>238</v>
      </c>
      <c r="K51" s="352"/>
      <c r="L51" s="352"/>
      <c r="M51" s="352"/>
      <c r="N51" s="353"/>
    </row>
    <row r="52" spans="1:14" s="1" customFormat="1" ht="99.75" customHeight="1" x14ac:dyDescent="0.35">
      <c r="A52" s="251" t="s">
        <v>257</v>
      </c>
      <c r="B52" s="252"/>
      <c r="C52" s="253"/>
      <c r="D52" s="254"/>
      <c r="E52" s="255"/>
      <c r="F52" s="256"/>
      <c r="G52" s="236"/>
      <c r="H52" s="237"/>
      <c r="I52" s="151"/>
      <c r="J52" s="351" t="s">
        <v>238</v>
      </c>
      <c r="K52" s="352"/>
      <c r="L52" s="352"/>
      <c r="M52" s="352"/>
      <c r="N52" s="353"/>
    </row>
    <row r="53" spans="1:14" s="1" customFormat="1" ht="42" customHeight="1" x14ac:dyDescent="0.35">
      <c r="A53" s="251" t="s">
        <v>183</v>
      </c>
      <c r="B53" s="252"/>
      <c r="C53" s="253"/>
      <c r="D53" s="263"/>
      <c r="E53" s="264"/>
      <c r="F53" s="265"/>
      <c r="G53" s="266"/>
      <c r="H53" s="267"/>
      <c r="I53" s="170"/>
      <c r="J53" s="351" t="s">
        <v>238</v>
      </c>
      <c r="K53" s="352"/>
      <c r="L53" s="352"/>
      <c r="M53" s="352"/>
      <c r="N53" s="353"/>
    </row>
    <row r="54" spans="1:14" s="1" customFormat="1" ht="21" x14ac:dyDescent="0.35">
      <c r="A54" s="283" t="s">
        <v>4</v>
      </c>
      <c r="B54" s="284"/>
      <c r="C54" s="285"/>
      <c r="D54" s="318" t="s">
        <v>5</v>
      </c>
      <c r="E54" s="319"/>
      <c r="F54" s="320"/>
      <c r="G54" s="324" t="s">
        <v>6</v>
      </c>
      <c r="H54" s="325"/>
      <c r="I54" s="328" t="s">
        <v>7</v>
      </c>
      <c r="J54" s="330" t="s">
        <v>8</v>
      </c>
      <c r="K54" s="331"/>
      <c r="L54" s="331"/>
      <c r="M54" s="331"/>
      <c r="N54" s="332"/>
    </row>
    <row r="55" spans="1:14" s="1" customFormat="1" ht="21" x14ac:dyDescent="0.35">
      <c r="A55" s="286"/>
      <c r="B55" s="287"/>
      <c r="C55" s="288"/>
      <c r="D55" s="321"/>
      <c r="E55" s="322"/>
      <c r="F55" s="323"/>
      <c r="G55" s="326"/>
      <c r="H55" s="327"/>
      <c r="I55" s="329"/>
      <c r="J55" s="144">
        <v>1</v>
      </c>
      <c r="K55" s="144">
        <v>2</v>
      </c>
      <c r="L55" s="144">
        <v>3</v>
      </c>
      <c r="M55" s="144">
        <v>4</v>
      </c>
      <c r="N55" s="144">
        <v>5</v>
      </c>
    </row>
    <row r="56" spans="1:14" s="1" customFormat="1" ht="42" customHeight="1" x14ac:dyDescent="0.35">
      <c r="A56" s="251" t="s">
        <v>184</v>
      </c>
      <c r="B56" s="252"/>
      <c r="C56" s="253"/>
      <c r="D56" s="254"/>
      <c r="E56" s="255"/>
      <c r="F56" s="256"/>
      <c r="G56" s="236"/>
      <c r="H56" s="237"/>
      <c r="I56" s="151"/>
      <c r="J56" s="351" t="s">
        <v>238</v>
      </c>
      <c r="K56" s="352"/>
      <c r="L56" s="352"/>
      <c r="M56" s="352"/>
      <c r="N56" s="353"/>
    </row>
    <row r="57" spans="1:14" s="1" customFormat="1" ht="42" customHeight="1" x14ac:dyDescent="0.35">
      <c r="A57" s="251" t="s">
        <v>185</v>
      </c>
      <c r="B57" s="252"/>
      <c r="C57" s="253"/>
      <c r="D57" s="254"/>
      <c r="E57" s="255"/>
      <c r="F57" s="256"/>
      <c r="G57" s="236"/>
      <c r="H57" s="237"/>
      <c r="I57" s="151"/>
      <c r="J57" s="351" t="s">
        <v>238</v>
      </c>
      <c r="K57" s="352"/>
      <c r="L57" s="352"/>
      <c r="M57" s="352"/>
      <c r="N57" s="353"/>
    </row>
    <row r="58" spans="1:14" s="1" customFormat="1" ht="22.5" customHeight="1" x14ac:dyDescent="0.35">
      <c r="A58" s="162" t="s">
        <v>188</v>
      </c>
      <c r="B58" s="163"/>
      <c r="C58" s="164"/>
      <c r="D58" s="165"/>
      <c r="E58" s="166"/>
      <c r="F58" s="166"/>
      <c r="G58" s="167"/>
      <c r="H58" s="168"/>
      <c r="I58" s="169"/>
      <c r="J58" s="169"/>
      <c r="K58" s="169"/>
      <c r="L58" s="169"/>
      <c r="M58" s="169"/>
      <c r="N58" s="169"/>
    </row>
    <row r="59" spans="1:14" s="1" customFormat="1" ht="22.5" customHeight="1" x14ac:dyDescent="0.35">
      <c r="A59" s="171" t="s">
        <v>186</v>
      </c>
      <c r="B59" s="163"/>
      <c r="C59" s="164"/>
      <c r="D59" s="165"/>
      <c r="E59" s="166"/>
      <c r="F59" s="166"/>
      <c r="G59" s="167"/>
      <c r="H59" s="168"/>
      <c r="I59" s="169"/>
      <c r="J59" s="169"/>
      <c r="K59" s="169"/>
      <c r="L59" s="169"/>
      <c r="M59" s="169"/>
      <c r="N59" s="169"/>
    </row>
    <row r="60" spans="1:14" s="1" customFormat="1" ht="42" customHeight="1" x14ac:dyDescent="0.35">
      <c r="A60" s="251" t="s">
        <v>187</v>
      </c>
      <c r="B60" s="252"/>
      <c r="C60" s="253"/>
      <c r="D60" s="254"/>
      <c r="E60" s="255"/>
      <c r="F60" s="256"/>
      <c r="G60" s="236"/>
      <c r="H60" s="237"/>
      <c r="I60" s="151"/>
      <c r="J60" s="351" t="s">
        <v>238</v>
      </c>
      <c r="K60" s="352"/>
      <c r="L60" s="352"/>
      <c r="M60" s="352"/>
      <c r="N60" s="353"/>
    </row>
    <row r="61" spans="1:14" s="1" customFormat="1" ht="42" customHeight="1" x14ac:dyDescent="0.35">
      <c r="A61" s="251" t="s">
        <v>189</v>
      </c>
      <c r="B61" s="252"/>
      <c r="C61" s="253"/>
      <c r="D61" s="254"/>
      <c r="E61" s="255"/>
      <c r="F61" s="256"/>
      <c r="G61" s="236"/>
      <c r="H61" s="237"/>
      <c r="I61" s="151"/>
      <c r="J61" s="351" t="s">
        <v>238</v>
      </c>
      <c r="K61" s="352"/>
      <c r="L61" s="352"/>
      <c r="M61" s="352"/>
      <c r="N61" s="353"/>
    </row>
    <row r="62" spans="1:14" s="1" customFormat="1" ht="42" customHeight="1" x14ac:dyDescent="0.35">
      <c r="A62" s="251" t="s">
        <v>190</v>
      </c>
      <c r="B62" s="252"/>
      <c r="C62" s="253"/>
      <c r="D62" s="254"/>
      <c r="E62" s="255"/>
      <c r="F62" s="256"/>
      <c r="G62" s="236"/>
      <c r="H62" s="237"/>
      <c r="I62" s="151"/>
      <c r="J62" s="351" t="s">
        <v>238</v>
      </c>
      <c r="K62" s="352"/>
      <c r="L62" s="352"/>
      <c r="M62" s="352"/>
      <c r="N62" s="353"/>
    </row>
    <row r="63" spans="1:14" s="1" customFormat="1" ht="42" customHeight="1" x14ac:dyDescent="0.35">
      <c r="A63" s="251" t="s">
        <v>191</v>
      </c>
      <c r="B63" s="252"/>
      <c r="C63" s="253"/>
      <c r="D63" s="254"/>
      <c r="E63" s="255"/>
      <c r="F63" s="256"/>
      <c r="G63" s="236"/>
      <c r="H63" s="237"/>
      <c r="I63" s="151"/>
      <c r="J63" s="351" t="s">
        <v>238</v>
      </c>
      <c r="K63" s="352"/>
      <c r="L63" s="352"/>
      <c r="M63" s="352"/>
      <c r="N63" s="353"/>
    </row>
    <row r="64" spans="1:14" s="1" customFormat="1" ht="42" customHeight="1" x14ac:dyDescent="0.35">
      <c r="A64" s="251" t="s">
        <v>192</v>
      </c>
      <c r="B64" s="252"/>
      <c r="C64" s="253"/>
      <c r="D64" s="254"/>
      <c r="E64" s="255"/>
      <c r="F64" s="256"/>
      <c r="G64" s="236"/>
      <c r="H64" s="237"/>
      <c r="I64" s="151"/>
      <c r="J64" s="351" t="s">
        <v>238</v>
      </c>
      <c r="K64" s="352"/>
      <c r="L64" s="352"/>
      <c r="M64" s="352"/>
      <c r="N64" s="353"/>
    </row>
    <row r="65" spans="1:14" s="1" customFormat="1" ht="22.5" customHeight="1" x14ac:dyDescent="0.35">
      <c r="A65" s="171" t="s">
        <v>193</v>
      </c>
      <c r="B65" s="163"/>
      <c r="C65" s="164"/>
      <c r="D65" s="165"/>
      <c r="E65" s="166"/>
      <c r="F65" s="166"/>
      <c r="G65" s="167"/>
      <c r="H65" s="168"/>
      <c r="I65" s="169"/>
      <c r="J65" s="169"/>
      <c r="K65" s="169"/>
      <c r="L65" s="169"/>
      <c r="M65" s="169"/>
      <c r="N65" s="169"/>
    </row>
    <row r="66" spans="1:14" s="1" customFormat="1" ht="42" customHeight="1" x14ac:dyDescent="0.35">
      <c r="A66" s="251" t="s">
        <v>194</v>
      </c>
      <c r="B66" s="252"/>
      <c r="C66" s="253"/>
      <c r="D66" s="251" t="s">
        <v>235</v>
      </c>
      <c r="E66" s="252"/>
      <c r="F66" s="253"/>
      <c r="G66" s="236"/>
      <c r="H66" s="237"/>
      <c r="I66" s="151"/>
      <c r="J66" s="351" t="s">
        <v>238</v>
      </c>
      <c r="K66" s="352"/>
      <c r="L66" s="352"/>
      <c r="M66" s="352"/>
      <c r="N66" s="353"/>
    </row>
    <row r="67" spans="1:14" s="1" customFormat="1" ht="42" customHeight="1" x14ac:dyDescent="0.35">
      <c r="A67" s="251" t="s">
        <v>195</v>
      </c>
      <c r="B67" s="252"/>
      <c r="C67" s="253"/>
      <c r="D67" s="251" t="s">
        <v>235</v>
      </c>
      <c r="E67" s="252"/>
      <c r="F67" s="253"/>
      <c r="G67" s="236"/>
      <c r="H67" s="237"/>
      <c r="I67" s="151"/>
      <c r="J67" s="351" t="s">
        <v>238</v>
      </c>
      <c r="K67" s="352"/>
      <c r="L67" s="352"/>
      <c r="M67" s="352"/>
      <c r="N67" s="353"/>
    </row>
    <row r="68" spans="1:14" s="1" customFormat="1" ht="42" customHeight="1" x14ac:dyDescent="0.35">
      <c r="A68" s="251" t="s">
        <v>196</v>
      </c>
      <c r="B68" s="252"/>
      <c r="C68" s="253"/>
      <c r="D68" s="251" t="s">
        <v>235</v>
      </c>
      <c r="E68" s="252"/>
      <c r="F68" s="253"/>
      <c r="G68" s="236"/>
      <c r="H68" s="237"/>
      <c r="I68" s="151"/>
      <c r="J68" s="351" t="s">
        <v>238</v>
      </c>
      <c r="K68" s="352"/>
      <c r="L68" s="352"/>
      <c r="M68" s="352"/>
      <c r="N68" s="353"/>
    </row>
    <row r="69" spans="1:14" s="1" customFormat="1" ht="22.5" customHeight="1" x14ac:dyDescent="0.35">
      <c r="A69" s="162" t="s">
        <v>197</v>
      </c>
      <c r="B69" s="163"/>
      <c r="C69" s="164"/>
      <c r="D69" s="165"/>
      <c r="E69" s="166"/>
      <c r="F69" s="166"/>
      <c r="G69" s="167"/>
      <c r="H69" s="168"/>
      <c r="I69" s="169"/>
      <c r="J69" s="169"/>
      <c r="K69" s="169"/>
      <c r="L69" s="169"/>
      <c r="M69" s="169"/>
      <c r="N69" s="169"/>
    </row>
    <row r="70" spans="1:14" s="1" customFormat="1" ht="42" customHeight="1" x14ac:dyDescent="0.35">
      <c r="A70" s="251" t="s">
        <v>198</v>
      </c>
      <c r="B70" s="252"/>
      <c r="C70" s="253"/>
      <c r="D70" s="254"/>
      <c r="E70" s="255"/>
      <c r="F70" s="256"/>
      <c r="G70" s="236"/>
      <c r="H70" s="237"/>
      <c r="I70" s="151"/>
      <c r="J70" s="351" t="s">
        <v>238</v>
      </c>
      <c r="K70" s="352"/>
      <c r="L70" s="352"/>
      <c r="M70" s="352"/>
      <c r="N70" s="353"/>
    </row>
    <row r="71" spans="1:14" s="1" customFormat="1" ht="42" customHeight="1" x14ac:dyDescent="0.35">
      <c r="A71" s="251" t="s">
        <v>199</v>
      </c>
      <c r="B71" s="252"/>
      <c r="C71" s="253"/>
      <c r="D71" s="263"/>
      <c r="E71" s="264"/>
      <c r="F71" s="265"/>
      <c r="G71" s="266"/>
      <c r="H71" s="267"/>
      <c r="I71" s="170"/>
      <c r="J71" s="351" t="s">
        <v>238</v>
      </c>
      <c r="K71" s="352"/>
      <c r="L71" s="352"/>
      <c r="M71" s="352"/>
      <c r="N71" s="353"/>
    </row>
    <row r="72" spans="1:14" s="1" customFormat="1" ht="21" x14ac:dyDescent="0.35">
      <c r="A72" s="283" t="s">
        <v>4</v>
      </c>
      <c r="B72" s="284"/>
      <c r="C72" s="285"/>
      <c r="D72" s="318" t="s">
        <v>5</v>
      </c>
      <c r="E72" s="319"/>
      <c r="F72" s="320"/>
      <c r="G72" s="324" t="s">
        <v>6</v>
      </c>
      <c r="H72" s="325"/>
      <c r="I72" s="328" t="s">
        <v>7</v>
      </c>
      <c r="J72" s="330" t="s">
        <v>8</v>
      </c>
      <c r="K72" s="331"/>
      <c r="L72" s="331"/>
      <c r="M72" s="331"/>
      <c r="N72" s="332"/>
    </row>
    <row r="73" spans="1:14" s="1" customFormat="1" ht="21" x14ac:dyDescent="0.35">
      <c r="A73" s="286"/>
      <c r="B73" s="287"/>
      <c r="C73" s="288"/>
      <c r="D73" s="321"/>
      <c r="E73" s="322"/>
      <c r="F73" s="323"/>
      <c r="G73" s="326"/>
      <c r="H73" s="327"/>
      <c r="I73" s="329"/>
      <c r="J73" s="144">
        <v>1</v>
      </c>
      <c r="K73" s="144">
        <v>2</v>
      </c>
      <c r="L73" s="144">
        <v>3</v>
      </c>
      <c r="M73" s="144">
        <v>4</v>
      </c>
      <c r="N73" s="144">
        <v>5</v>
      </c>
    </row>
    <row r="74" spans="1:14" s="1" customFormat="1" ht="42" customHeight="1" x14ac:dyDescent="0.35">
      <c r="A74" s="251" t="s">
        <v>200</v>
      </c>
      <c r="B74" s="252"/>
      <c r="C74" s="253"/>
      <c r="D74" s="254"/>
      <c r="E74" s="255"/>
      <c r="F74" s="256"/>
      <c r="G74" s="236"/>
      <c r="H74" s="237"/>
      <c r="I74" s="151"/>
      <c r="J74" s="351" t="s">
        <v>238</v>
      </c>
      <c r="K74" s="352"/>
      <c r="L74" s="352"/>
      <c r="M74" s="352"/>
      <c r="N74" s="353"/>
    </row>
    <row r="75" spans="1:14" s="1" customFormat="1" ht="42" customHeight="1" x14ac:dyDescent="0.35">
      <c r="A75" s="251" t="s">
        <v>201</v>
      </c>
      <c r="B75" s="252"/>
      <c r="C75" s="253"/>
      <c r="D75" s="254"/>
      <c r="E75" s="255"/>
      <c r="F75" s="256"/>
      <c r="G75" s="236"/>
      <c r="H75" s="237"/>
      <c r="I75" s="151"/>
      <c r="J75" s="351" t="s">
        <v>238</v>
      </c>
      <c r="K75" s="352"/>
      <c r="L75" s="352"/>
      <c r="M75" s="352"/>
      <c r="N75" s="353"/>
    </row>
    <row r="76" spans="1:14" s="1" customFormat="1" ht="42" customHeight="1" x14ac:dyDescent="0.35">
      <c r="A76" s="251" t="s">
        <v>202</v>
      </c>
      <c r="B76" s="252"/>
      <c r="C76" s="253"/>
      <c r="D76" s="254"/>
      <c r="E76" s="255"/>
      <c r="F76" s="256"/>
      <c r="G76" s="236"/>
      <c r="H76" s="237"/>
      <c r="I76" s="151"/>
      <c r="J76" s="351" t="s">
        <v>238</v>
      </c>
      <c r="K76" s="352"/>
      <c r="L76" s="352"/>
      <c r="M76" s="352"/>
      <c r="N76" s="353"/>
    </row>
    <row r="77" spans="1:14" s="1" customFormat="1" ht="42" customHeight="1" x14ac:dyDescent="0.35">
      <c r="A77" s="251" t="s">
        <v>203</v>
      </c>
      <c r="B77" s="252"/>
      <c r="C77" s="253"/>
      <c r="D77" s="254"/>
      <c r="E77" s="255"/>
      <c r="F77" s="256"/>
      <c r="G77" s="236"/>
      <c r="H77" s="237"/>
      <c r="I77" s="151"/>
      <c r="J77" s="351" t="s">
        <v>238</v>
      </c>
      <c r="K77" s="352"/>
      <c r="L77" s="352"/>
      <c r="M77" s="352"/>
      <c r="N77" s="353"/>
    </row>
    <row r="78" spans="1:14" s="1" customFormat="1" ht="42" customHeight="1" x14ac:dyDescent="0.35">
      <c r="A78" s="251" t="s">
        <v>204</v>
      </c>
      <c r="B78" s="252"/>
      <c r="C78" s="253"/>
      <c r="D78" s="254"/>
      <c r="E78" s="255"/>
      <c r="F78" s="256"/>
      <c r="G78" s="236"/>
      <c r="H78" s="237"/>
      <c r="I78" s="151"/>
      <c r="J78" s="351" t="s">
        <v>238</v>
      </c>
      <c r="K78" s="352"/>
      <c r="L78" s="352"/>
      <c r="M78" s="352"/>
      <c r="N78" s="353"/>
    </row>
    <row r="79" spans="1:14" s="1" customFormat="1" ht="42" customHeight="1" x14ac:dyDescent="0.35">
      <c r="A79" s="251" t="s">
        <v>205</v>
      </c>
      <c r="B79" s="252"/>
      <c r="C79" s="253"/>
      <c r="D79" s="254"/>
      <c r="E79" s="255"/>
      <c r="F79" s="256"/>
      <c r="G79" s="236"/>
      <c r="H79" s="237"/>
      <c r="I79" s="151"/>
      <c r="J79" s="351" t="s">
        <v>238</v>
      </c>
      <c r="K79" s="352"/>
      <c r="L79" s="352"/>
      <c r="M79" s="352"/>
      <c r="N79" s="353"/>
    </row>
    <row r="80" spans="1:14" s="1" customFormat="1" ht="42" customHeight="1" x14ac:dyDescent="0.35">
      <c r="A80" s="251" t="s">
        <v>206</v>
      </c>
      <c r="B80" s="252"/>
      <c r="C80" s="253"/>
      <c r="D80" s="254"/>
      <c r="E80" s="255"/>
      <c r="F80" s="256"/>
      <c r="G80" s="236"/>
      <c r="H80" s="237"/>
      <c r="I80" s="151"/>
      <c r="J80" s="351" t="s">
        <v>238</v>
      </c>
      <c r="K80" s="352"/>
      <c r="L80" s="352"/>
      <c r="M80" s="352"/>
      <c r="N80" s="353"/>
    </row>
    <row r="81" spans="1:14" s="1" customFormat="1" ht="42" customHeight="1" x14ac:dyDescent="0.35">
      <c r="A81" s="251" t="s">
        <v>207</v>
      </c>
      <c r="B81" s="252"/>
      <c r="C81" s="253"/>
      <c r="D81" s="254"/>
      <c r="E81" s="255"/>
      <c r="F81" s="256"/>
      <c r="G81" s="236"/>
      <c r="H81" s="237"/>
      <c r="I81" s="151"/>
      <c r="J81" s="351" t="s">
        <v>238</v>
      </c>
      <c r="K81" s="352"/>
      <c r="L81" s="352"/>
      <c r="M81" s="352"/>
      <c r="N81" s="353"/>
    </row>
    <row r="82" spans="1:14" s="1" customFormat="1" ht="42" customHeight="1" x14ac:dyDescent="0.35">
      <c r="A82" s="251" t="s">
        <v>208</v>
      </c>
      <c r="B82" s="252"/>
      <c r="C82" s="253"/>
      <c r="D82" s="254"/>
      <c r="E82" s="255"/>
      <c r="F82" s="256"/>
      <c r="G82" s="236"/>
      <c r="H82" s="237"/>
      <c r="I82" s="151"/>
      <c r="J82" s="351" t="s">
        <v>238</v>
      </c>
      <c r="K82" s="352"/>
      <c r="L82" s="352"/>
      <c r="M82" s="352"/>
      <c r="N82" s="353"/>
    </row>
    <row r="83" spans="1:14" s="1" customFormat="1" ht="22.5" customHeight="1" x14ac:dyDescent="0.35">
      <c r="A83" s="162" t="s">
        <v>209</v>
      </c>
      <c r="B83" s="163"/>
      <c r="C83" s="164"/>
      <c r="D83" s="165"/>
      <c r="E83" s="166"/>
      <c r="F83" s="166"/>
      <c r="G83" s="167"/>
      <c r="H83" s="168"/>
      <c r="I83" s="169"/>
      <c r="J83" s="169"/>
      <c r="K83" s="169"/>
      <c r="L83" s="169"/>
      <c r="M83" s="169"/>
      <c r="N83" s="169"/>
    </row>
    <row r="84" spans="1:14" s="1" customFormat="1" ht="42" customHeight="1" x14ac:dyDescent="0.35">
      <c r="A84" s="251" t="s">
        <v>210</v>
      </c>
      <c r="B84" s="252"/>
      <c r="C84" s="253"/>
      <c r="D84" s="254"/>
      <c r="E84" s="255"/>
      <c r="F84" s="256"/>
      <c r="G84" s="236"/>
      <c r="H84" s="237"/>
      <c r="I84" s="151"/>
      <c r="J84" s="351" t="s">
        <v>238</v>
      </c>
      <c r="K84" s="352"/>
      <c r="L84" s="352"/>
      <c r="M84" s="352"/>
      <c r="N84" s="353"/>
    </row>
    <row r="85" spans="1:14" s="1" customFormat="1" ht="42" customHeight="1" x14ac:dyDescent="0.35">
      <c r="A85" s="251" t="s">
        <v>211</v>
      </c>
      <c r="B85" s="252"/>
      <c r="C85" s="253"/>
      <c r="D85" s="254"/>
      <c r="E85" s="255"/>
      <c r="F85" s="256"/>
      <c r="G85" s="236"/>
      <c r="H85" s="237"/>
      <c r="I85" s="151"/>
      <c r="J85" s="351" t="s">
        <v>238</v>
      </c>
      <c r="K85" s="352"/>
      <c r="L85" s="352"/>
      <c r="M85" s="352"/>
      <c r="N85" s="353"/>
    </row>
    <row r="86" spans="1:14" s="1" customFormat="1" ht="42" customHeight="1" x14ac:dyDescent="0.35">
      <c r="A86" s="251" t="s">
        <v>212</v>
      </c>
      <c r="B86" s="252"/>
      <c r="C86" s="253"/>
      <c r="D86" s="254"/>
      <c r="E86" s="255"/>
      <c r="F86" s="256"/>
      <c r="G86" s="236"/>
      <c r="H86" s="237"/>
      <c r="I86" s="151"/>
      <c r="J86" s="351" t="s">
        <v>238</v>
      </c>
      <c r="K86" s="352"/>
      <c r="L86" s="352"/>
      <c r="M86" s="352"/>
      <c r="N86" s="353"/>
    </row>
    <row r="87" spans="1:14" s="1" customFormat="1" ht="60.75" customHeight="1" x14ac:dyDescent="0.35">
      <c r="A87" s="251" t="s">
        <v>213</v>
      </c>
      <c r="B87" s="252"/>
      <c r="C87" s="253"/>
      <c r="D87" s="263"/>
      <c r="E87" s="264"/>
      <c r="F87" s="265"/>
      <c r="G87" s="266"/>
      <c r="H87" s="267"/>
      <c r="I87" s="170"/>
      <c r="J87" s="351" t="s">
        <v>238</v>
      </c>
      <c r="K87" s="352"/>
      <c r="L87" s="352"/>
      <c r="M87" s="352"/>
      <c r="N87" s="353"/>
    </row>
    <row r="88" spans="1:14" s="1" customFormat="1" ht="21" x14ac:dyDescent="0.35">
      <c r="A88" s="283" t="s">
        <v>4</v>
      </c>
      <c r="B88" s="284"/>
      <c r="C88" s="285"/>
      <c r="D88" s="318" t="s">
        <v>5</v>
      </c>
      <c r="E88" s="319"/>
      <c r="F88" s="320"/>
      <c r="G88" s="324" t="s">
        <v>6</v>
      </c>
      <c r="H88" s="325"/>
      <c r="I88" s="328" t="s">
        <v>7</v>
      </c>
      <c r="J88" s="330" t="s">
        <v>8</v>
      </c>
      <c r="K88" s="331"/>
      <c r="L88" s="331"/>
      <c r="M88" s="331"/>
      <c r="N88" s="332"/>
    </row>
    <row r="89" spans="1:14" s="1" customFormat="1" ht="21" x14ac:dyDescent="0.35">
      <c r="A89" s="286"/>
      <c r="B89" s="287"/>
      <c r="C89" s="288"/>
      <c r="D89" s="321"/>
      <c r="E89" s="322"/>
      <c r="F89" s="323"/>
      <c r="G89" s="326"/>
      <c r="H89" s="327"/>
      <c r="I89" s="329"/>
      <c r="J89" s="144">
        <v>1</v>
      </c>
      <c r="K89" s="144">
        <v>2</v>
      </c>
      <c r="L89" s="144">
        <v>3</v>
      </c>
      <c r="M89" s="144">
        <v>4</v>
      </c>
      <c r="N89" s="144">
        <v>5</v>
      </c>
    </row>
    <row r="90" spans="1:14" s="1" customFormat="1" ht="42" customHeight="1" x14ac:dyDescent="0.35">
      <c r="A90" s="251" t="s">
        <v>214</v>
      </c>
      <c r="B90" s="252"/>
      <c r="C90" s="253"/>
      <c r="D90" s="254"/>
      <c r="E90" s="255"/>
      <c r="F90" s="256"/>
      <c r="G90" s="236"/>
      <c r="H90" s="237"/>
      <c r="I90" s="151"/>
      <c r="J90" s="351" t="s">
        <v>238</v>
      </c>
      <c r="K90" s="352"/>
      <c r="L90" s="352"/>
      <c r="M90" s="352"/>
      <c r="N90" s="353"/>
    </row>
    <row r="91" spans="1:14" s="1" customFormat="1" ht="42" customHeight="1" x14ac:dyDescent="0.35">
      <c r="A91" s="251" t="s">
        <v>215</v>
      </c>
      <c r="B91" s="252"/>
      <c r="C91" s="253"/>
      <c r="D91" s="254"/>
      <c r="E91" s="255"/>
      <c r="F91" s="256"/>
      <c r="G91" s="236"/>
      <c r="H91" s="237"/>
      <c r="I91" s="151"/>
      <c r="J91" s="351" t="s">
        <v>238</v>
      </c>
      <c r="K91" s="352"/>
      <c r="L91" s="352"/>
      <c r="M91" s="352"/>
      <c r="N91" s="353"/>
    </row>
    <row r="92" spans="1:14" s="1" customFormat="1" ht="42" customHeight="1" x14ac:dyDescent="0.35">
      <c r="A92" s="251" t="s">
        <v>216</v>
      </c>
      <c r="B92" s="252"/>
      <c r="C92" s="253"/>
      <c r="D92" s="254"/>
      <c r="E92" s="255"/>
      <c r="F92" s="256"/>
      <c r="G92" s="236"/>
      <c r="H92" s="237"/>
      <c r="I92" s="151"/>
      <c r="J92" s="351" t="s">
        <v>238</v>
      </c>
      <c r="K92" s="352"/>
      <c r="L92" s="352"/>
      <c r="M92" s="352"/>
      <c r="N92" s="353"/>
    </row>
    <row r="93" spans="1:14" s="1" customFormat="1" ht="42" customHeight="1" x14ac:dyDescent="0.35">
      <c r="A93" s="251" t="s">
        <v>217</v>
      </c>
      <c r="B93" s="252"/>
      <c r="C93" s="253"/>
      <c r="D93" s="254"/>
      <c r="E93" s="255"/>
      <c r="F93" s="256"/>
      <c r="G93" s="236"/>
      <c r="H93" s="237"/>
      <c r="I93" s="151"/>
      <c r="J93" s="351" t="s">
        <v>238</v>
      </c>
      <c r="K93" s="352"/>
      <c r="L93" s="352"/>
      <c r="M93" s="352"/>
      <c r="N93" s="353"/>
    </row>
    <row r="94" spans="1:14" s="1" customFormat="1" ht="42" customHeight="1" x14ac:dyDescent="0.35">
      <c r="A94" s="251" t="s">
        <v>218</v>
      </c>
      <c r="B94" s="252"/>
      <c r="C94" s="253"/>
      <c r="D94" s="254"/>
      <c r="E94" s="255"/>
      <c r="F94" s="256"/>
      <c r="G94" s="236"/>
      <c r="H94" s="237"/>
      <c r="I94" s="151"/>
      <c r="J94" s="351" t="s">
        <v>238</v>
      </c>
      <c r="K94" s="352"/>
      <c r="L94" s="352"/>
      <c r="M94" s="352"/>
      <c r="N94" s="353"/>
    </row>
    <row r="95" spans="1:14" s="1" customFormat="1" ht="22.5" customHeight="1" x14ac:dyDescent="0.35">
      <c r="A95" s="162" t="s">
        <v>219</v>
      </c>
      <c r="B95" s="163"/>
      <c r="C95" s="164"/>
      <c r="D95" s="165"/>
      <c r="E95" s="166"/>
      <c r="F95" s="166"/>
      <c r="G95" s="167"/>
      <c r="H95" s="168"/>
      <c r="I95" s="169"/>
      <c r="J95" s="169"/>
      <c r="K95" s="169"/>
      <c r="L95" s="169"/>
      <c r="M95" s="169"/>
      <c r="N95" s="169"/>
    </row>
    <row r="96" spans="1:14" s="1" customFormat="1" ht="42" customHeight="1" x14ac:dyDescent="0.35">
      <c r="A96" s="251" t="s">
        <v>220</v>
      </c>
      <c r="B96" s="252"/>
      <c r="C96" s="253"/>
      <c r="D96" s="251" t="s">
        <v>236</v>
      </c>
      <c r="E96" s="252"/>
      <c r="F96" s="253"/>
      <c r="G96" s="236"/>
      <c r="H96" s="237"/>
      <c r="I96" s="151"/>
      <c r="J96" s="351" t="s">
        <v>238</v>
      </c>
      <c r="K96" s="352"/>
      <c r="L96" s="352"/>
      <c r="M96" s="352"/>
      <c r="N96" s="353"/>
    </row>
    <row r="97" spans="1:14" s="1" customFormat="1" ht="42" customHeight="1" x14ac:dyDescent="0.35">
      <c r="A97" s="251" t="s">
        <v>221</v>
      </c>
      <c r="B97" s="252"/>
      <c r="C97" s="253"/>
      <c r="D97" s="251" t="s">
        <v>237</v>
      </c>
      <c r="E97" s="252"/>
      <c r="F97" s="253"/>
      <c r="G97" s="236"/>
      <c r="H97" s="237"/>
      <c r="I97" s="151"/>
      <c r="J97" s="351" t="s">
        <v>238</v>
      </c>
      <c r="K97" s="352"/>
      <c r="L97" s="352"/>
      <c r="M97" s="352"/>
      <c r="N97" s="353"/>
    </row>
    <row r="98" spans="1:14" s="1" customFormat="1" ht="42" customHeight="1" x14ac:dyDescent="0.35">
      <c r="A98" s="251" t="s">
        <v>222</v>
      </c>
      <c r="B98" s="252"/>
      <c r="C98" s="253"/>
      <c r="D98" s="251" t="s">
        <v>237</v>
      </c>
      <c r="E98" s="252"/>
      <c r="F98" s="253"/>
      <c r="G98" s="236"/>
      <c r="H98" s="237"/>
      <c r="I98" s="151"/>
      <c r="J98" s="351" t="s">
        <v>238</v>
      </c>
      <c r="K98" s="352"/>
      <c r="L98" s="352"/>
      <c r="M98" s="352"/>
      <c r="N98" s="353"/>
    </row>
    <row r="99" spans="1:14" s="1" customFormat="1" ht="22.5" customHeight="1" x14ac:dyDescent="0.35">
      <c r="A99" s="162" t="s">
        <v>223</v>
      </c>
      <c r="B99" s="163"/>
      <c r="C99" s="164"/>
      <c r="D99" s="165"/>
      <c r="E99" s="166"/>
      <c r="F99" s="166"/>
      <c r="G99" s="167"/>
      <c r="H99" s="168"/>
      <c r="I99" s="169"/>
      <c r="J99" s="169"/>
      <c r="K99" s="169"/>
      <c r="L99" s="169"/>
      <c r="M99" s="169"/>
      <c r="N99" s="169"/>
    </row>
    <row r="100" spans="1:14" s="1" customFormat="1" ht="42" customHeight="1" x14ac:dyDescent="0.35">
      <c r="A100" s="251" t="s">
        <v>224</v>
      </c>
      <c r="B100" s="252"/>
      <c r="C100" s="253"/>
      <c r="D100" s="254"/>
      <c r="E100" s="255"/>
      <c r="F100" s="256"/>
      <c r="G100" s="236"/>
      <c r="H100" s="237"/>
      <c r="I100" s="151"/>
      <c r="J100" s="351" t="s">
        <v>238</v>
      </c>
      <c r="K100" s="352"/>
      <c r="L100" s="352"/>
      <c r="M100" s="352"/>
      <c r="N100" s="353"/>
    </row>
    <row r="101" spans="1:14" s="1" customFormat="1" ht="42" customHeight="1" x14ac:dyDescent="0.35">
      <c r="A101" s="251" t="s">
        <v>225</v>
      </c>
      <c r="B101" s="252"/>
      <c r="C101" s="253"/>
      <c r="D101" s="254"/>
      <c r="E101" s="255"/>
      <c r="F101" s="256"/>
      <c r="G101" s="236"/>
      <c r="H101" s="237"/>
      <c r="I101" s="151"/>
      <c r="J101" s="351" t="s">
        <v>238</v>
      </c>
      <c r="K101" s="352"/>
      <c r="L101" s="352"/>
      <c r="M101" s="352"/>
      <c r="N101" s="353"/>
    </row>
    <row r="102" spans="1:14" s="1" customFormat="1" ht="42" customHeight="1" x14ac:dyDescent="0.35">
      <c r="A102" s="251" t="s">
        <v>226</v>
      </c>
      <c r="B102" s="252"/>
      <c r="C102" s="253"/>
      <c r="D102" s="254"/>
      <c r="E102" s="255"/>
      <c r="F102" s="256"/>
      <c r="G102" s="236"/>
      <c r="H102" s="237"/>
      <c r="I102" s="151"/>
      <c r="J102" s="351" t="s">
        <v>238</v>
      </c>
      <c r="K102" s="352"/>
      <c r="L102" s="352"/>
      <c r="M102" s="352"/>
      <c r="N102" s="353"/>
    </row>
    <row r="103" spans="1:14" s="1" customFormat="1" ht="42" customHeight="1" x14ac:dyDescent="0.35">
      <c r="A103" s="251" t="s">
        <v>227</v>
      </c>
      <c r="B103" s="252"/>
      <c r="C103" s="253"/>
      <c r="D103" s="254"/>
      <c r="E103" s="255"/>
      <c r="F103" s="256"/>
      <c r="G103" s="236"/>
      <c r="H103" s="237"/>
      <c r="I103" s="151"/>
      <c r="J103" s="351" t="s">
        <v>238</v>
      </c>
      <c r="K103" s="352"/>
      <c r="L103" s="352"/>
      <c r="M103" s="352"/>
      <c r="N103" s="353"/>
    </row>
    <row r="104" spans="1:14" s="1" customFormat="1" ht="42" customHeight="1" x14ac:dyDescent="0.35">
      <c r="A104" s="251" t="s">
        <v>228</v>
      </c>
      <c r="B104" s="252"/>
      <c r="C104" s="253"/>
      <c r="D104" s="263"/>
      <c r="E104" s="264"/>
      <c r="F104" s="265"/>
      <c r="G104" s="266">
        <v>5</v>
      </c>
      <c r="H104" s="267"/>
      <c r="I104" s="193">
        <v>4</v>
      </c>
      <c r="J104" s="351" t="s">
        <v>238</v>
      </c>
      <c r="K104" s="352"/>
      <c r="L104" s="352"/>
      <c r="M104" s="352"/>
      <c r="N104" s="353"/>
    </row>
    <row r="105" spans="1:14" s="1" customFormat="1" ht="21" x14ac:dyDescent="0.35">
      <c r="A105" s="283" t="s">
        <v>4</v>
      </c>
      <c r="B105" s="284"/>
      <c r="C105" s="285"/>
      <c r="D105" s="318" t="s">
        <v>5</v>
      </c>
      <c r="E105" s="319"/>
      <c r="F105" s="320"/>
      <c r="G105" s="324" t="s">
        <v>6</v>
      </c>
      <c r="H105" s="325"/>
      <c r="I105" s="328" t="s">
        <v>7</v>
      </c>
      <c r="J105" s="330" t="s">
        <v>8</v>
      </c>
      <c r="K105" s="331"/>
      <c r="L105" s="331"/>
      <c r="M105" s="331"/>
      <c r="N105" s="332"/>
    </row>
    <row r="106" spans="1:14" s="1" customFormat="1" ht="21" x14ac:dyDescent="0.35">
      <c r="A106" s="286"/>
      <c r="B106" s="287"/>
      <c r="C106" s="288"/>
      <c r="D106" s="321"/>
      <c r="E106" s="322"/>
      <c r="F106" s="323"/>
      <c r="G106" s="326"/>
      <c r="H106" s="327"/>
      <c r="I106" s="329"/>
      <c r="J106" s="144">
        <v>1</v>
      </c>
      <c r="K106" s="144">
        <v>2</v>
      </c>
      <c r="L106" s="144">
        <v>3</v>
      </c>
      <c r="M106" s="144">
        <v>4</v>
      </c>
      <c r="N106" s="144">
        <v>5</v>
      </c>
    </row>
    <row r="107" spans="1:14" s="1" customFormat="1" ht="42" customHeight="1" x14ac:dyDescent="0.35">
      <c r="A107" s="251" t="s">
        <v>229</v>
      </c>
      <c r="B107" s="252"/>
      <c r="C107" s="253"/>
      <c r="D107" s="254"/>
      <c r="E107" s="255"/>
      <c r="F107" s="256"/>
      <c r="G107" s="236"/>
      <c r="H107" s="237"/>
      <c r="I107" s="151"/>
      <c r="J107" s="351" t="s">
        <v>238</v>
      </c>
      <c r="K107" s="352"/>
      <c r="L107" s="352"/>
      <c r="M107" s="352"/>
      <c r="N107" s="353"/>
    </row>
    <row r="108" spans="1:14" s="1" customFormat="1" ht="42" customHeight="1" x14ac:dyDescent="0.35">
      <c r="A108" s="251" t="s">
        <v>230</v>
      </c>
      <c r="B108" s="252"/>
      <c r="C108" s="253"/>
      <c r="D108" s="254"/>
      <c r="E108" s="255"/>
      <c r="F108" s="256"/>
      <c r="G108" s="236">
        <v>10</v>
      </c>
      <c r="H108" s="237"/>
      <c r="I108" s="161">
        <v>4</v>
      </c>
      <c r="J108" s="351" t="s">
        <v>238</v>
      </c>
      <c r="K108" s="352"/>
      <c r="L108" s="352"/>
      <c r="M108" s="352"/>
      <c r="N108" s="353"/>
    </row>
    <row r="109" spans="1:14" s="1" customFormat="1" ht="42" customHeight="1" x14ac:dyDescent="0.35">
      <c r="A109" s="251" t="s">
        <v>231</v>
      </c>
      <c r="B109" s="252"/>
      <c r="C109" s="253"/>
      <c r="D109" s="254"/>
      <c r="E109" s="255"/>
      <c r="F109" s="256"/>
      <c r="G109" s="236">
        <v>5</v>
      </c>
      <c r="H109" s="237"/>
      <c r="I109" s="161">
        <v>4</v>
      </c>
      <c r="J109" s="351" t="s">
        <v>238</v>
      </c>
      <c r="K109" s="352"/>
      <c r="L109" s="352"/>
      <c r="M109" s="352"/>
      <c r="N109" s="353"/>
    </row>
    <row r="110" spans="1:14" s="1" customFormat="1" ht="42" customHeight="1" x14ac:dyDescent="0.35">
      <c r="A110" s="251" t="s">
        <v>232</v>
      </c>
      <c r="B110" s="252"/>
      <c r="C110" s="253"/>
      <c r="D110" s="254"/>
      <c r="E110" s="255"/>
      <c r="F110" s="256"/>
      <c r="G110" s="236">
        <v>10</v>
      </c>
      <c r="H110" s="237"/>
      <c r="I110" s="161">
        <v>4</v>
      </c>
      <c r="J110" s="351" t="s">
        <v>238</v>
      </c>
      <c r="K110" s="352"/>
      <c r="L110" s="352"/>
      <c r="M110" s="352"/>
      <c r="N110" s="353"/>
    </row>
    <row r="111" spans="1:14" s="1" customFormat="1" ht="21.75" customHeight="1" x14ac:dyDescent="0.35">
      <c r="B111" s="99"/>
      <c r="C111" s="99"/>
      <c r="D111" s="172"/>
      <c r="E111" s="172"/>
      <c r="F111" s="172"/>
      <c r="G111" s="172"/>
      <c r="H111" s="172"/>
      <c r="I111" s="172"/>
      <c r="J111" s="172"/>
      <c r="K111" s="173"/>
      <c r="L111" s="173"/>
      <c r="M111" s="173"/>
    </row>
    <row r="112" spans="1:14" s="1" customFormat="1" ht="21" x14ac:dyDescent="0.35">
      <c r="A112" s="98" t="s">
        <v>29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9"/>
    </row>
    <row r="113" spans="1:14" s="1" customFormat="1" ht="21" x14ac:dyDescent="0.35">
      <c r="A113" s="100" t="s">
        <v>55</v>
      </c>
      <c r="B113" s="101"/>
      <c r="C113" s="101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9"/>
    </row>
    <row r="114" spans="1:14" s="104" customFormat="1" ht="21" x14ac:dyDescent="0.35">
      <c r="A114" s="257" t="s">
        <v>9</v>
      </c>
      <c r="B114" s="258"/>
      <c r="C114" s="259"/>
      <c r="D114" s="102"/>
      <c r="E114" s="257" t="s">
        <v>10</v>
      </c>
      <c r="F114" s="258"/>
      <c r="G114" s="259"/>
      <c r="H114" s="103"/>
      <c r="I114" s="257" t="s">
        <v>11</v>
      </c>
      <c r="J114" s="258"/>
      <c r="K114" s="258"/>
      <c r="L114" s="258"/>
      <c r="M114" s="258"/>
      <c r="N114" s="259"/>
    </row>
    <row r="115" spans="1:14" s="107" customFormat="1" ht="18.75" x14ac:dyDescent="0.3">
      <c r="A115" s="270" t="s">
        <v>12</v>
      </c>
      <c r="B115" s="271"/>
      <c r="C115" s="89" t="s">
        <v>13</v>
      </c>
      <c r="D115" s="105"/>
      <c r="E115" s="270" t="s">
        <v>12</v>
      </c>
      <c r="F115" s="271"/>
      <c r="G115" s="106" t="s">
        <v>13</v>
      </c>
      <c r="H115" s="91"/>
      <c r="I115" s="338" t="s">
        <v>12</v>
      </c>
      <c r="J115" s="339"/>
      <c r="K115" s="339"/>
      <c r="L115" s="340"/>
      <c r="M115" s="270" t="s">
        <v>13</v>
      </c>
      <c r="N115" s="271"/>
    </row>
    <row r="116" spans="1:14" s="1" customFormat="1" ht="21" x14ac:dyDescent="0.35">
      <c r="A116" s="268" t="s">
        <v>14</v>
      </c>
      <c r="B116" s="269"/>
      <c r="C116" s="95">
        <v>2</v>
      </c>
      <c r="D116" s="108"/>
      <c r="E116" s="268" t="s">
        <v>279</v>
      </c>
      <c r="F116" s="269"/>
      <c r="G116" s="109">
        <v>2</v>
      </c>
      <c r="H116" s="99"/>
      <c r="I116" s="268" t="s">
        <v>15</v>
      </c>
      <c r="J116" s="341"/>
      <c r="K116" s="341"/>
      <c r="L116" s="269"/>
      <c r="M116" s="346"/>
      <c r="N116" s="347"/>
    </row>
    <row r="117" spans="1:14" s="1" customFormat="1" ht="21" x14ac:dyDescent="0.35">
      <c r="A117" s="249" t="s">
        <v>16</v>
      </c>
      <c r="B117" s="250"/>
      <c r="C117" s="96">
        <v>2</v>
      </c>
      <c r="D117" s="108"/>
      <c r="E117" s="249" t="s">
        <v>280</v>
      </c>
      <c r="F117" s="250"/>
      <c r="G117" s="110">
        <v>2</v>
      </c>
      <c r="H117" s="99"/>
      <c r="I117" s="249" t="s">
        <v>17</v>
      </c>
      <c r="J117" s="342"/>
      <c r="K117" s="342"/>
      <c r="L117" s="250"/>
      <c r="M117" s="274"/>
      <c r="N117" s="275"/>
    </row>
    <row r="118" spans="1:14" s="1" customFormat="1" ht="21" x14ac:dyDescent="0.35">
      <c r="A118" s="249" t="s">
        <v>18</v>
      </c>
      <c r="B118" s="250"/>
      <c r="C118" s="96">
        <v>2</v>
      </c>
      <c r="D118" s="108"/>
      <c r="E118" s="249" t="s">
        <v>281</v>
      </c>
      <c r="F118" s="250"/>
      <c r="G118" s="110">
        <v>2</v>
      </c>
      <c r="H118" s="99"/>
      <c r="I118" s="249" t="s">
        <v>19</v>
      </c>
      <c r="J118" s="342"/>
      <c r="K118" s="342"/>
      <c r="L118" s="250"/>
      <c r="M118" s="274"/>
      <c r="N118" s="275"/>
    </row>
    <row r="119" spans="1:14" s="1" customFormat="1" ht="21" x14ac:dyDescent="0.35">
      <c r="A119" s="249" t="s">
        <v>20</v>
      </c>
      <c r="B119" s="250"/>
      <c r="C119" s="96">
        <v>2</v>
      </c>
      <c r="D119" s="108"/>
      <c r="E119" s="249" t="s">
        <v>282</v>
      </c>
      <c r="F119" s="250"/>
      <c r="G119" s="110">
        <v>2</v>
      </c>
      <c r="H119" s="99"/>
      <c r="I119" s="249" t="s">
        <v>21</v>
      </c>
      <c r="J119" s="342"/>
      <c r="K119" s="342"/>
      <c r="L119" s="250"/>
      <c r="M119" s="274"/>
      <c r="N119" s="275"/>
    </row>
    <row r="120" spans="1:14" s="1" customFormat="1" ht="21" x14ac:dyDescent="0.35">
      <c r="A120" s="249" t="s">
        <v>22</v>
      </c>
      <c r="B120" s="250"/>
      <c r="C120" s="97">
        <v>2</v>
      </c>
      <c r="D120" s="108"/>
      <c r="E120" s="249" t="s">
        <v>283</v>
      </c>
      <c r="F120" s="250"/>
      <c r="G120" s="192">
        <v>2</v>
      </c>
      <c r="H120" s="99"/>
      <c r="I120" s="111"/>
      <c r="J120" s="112"/>
      <c r="K120" s="112"/>
      <c r="L120" s="112"/>
      <c r="M120" s="274"/>
      <c r="N120" s="275"/>
    </row>
    <row r="121" spans="1:14" s="1" customFormat="1" ht="21" x14ac:dyDescent="0.35">
      <c r="A121" s="247"/>
      <c r="B121" s="248"/>
      <c r="C121" s="113"/>
      <c r="D121" s="108"/>
      <c r="E121" s="247" t="s">
        <v>284</v>
      </c>
      <c r="F121" s="248"/>
      <c r="G121" s="191">
        <v>2</v>
      </c>
      <c r="H121" s="99"/>
      <c r="I121" s="113"/>
      <c r="J121" s="114"/>
      <c r="K121" s="114"/>
      <c r="L121" s="114"/>
      <c r="M121" s="272"/>
      <c r="N121" s="273"/>
    </row>
    <row r="122" spans="1:14" s="1" customFormat="1" ht="21" x14ac:dyDescent="0.35"/>
    <row r="123" spans="1:14" s="1" customFormat="1" ht="21" x14ac:dyDescent="0.35">
      <c r="A123" s="115" t="s">
        <v>30</v>
      </c>
      <c r="B123" s="115"/>
      <c r="C123" s="115"/>
    </row>
    <row r="124" spans="1:14" s="1" customFormat="1" ht="21" x14ac:dyDescent="0.35">
      <c r="A124" s="345" t="s">
        <v>31</v>
      </c>
      <c r="B124" s="345"/>
      <c r="C124" s="345"/>
      <c r="D124" s="345"/>
      <c r="E124" s="345"/>
      <c r="F124" s="345"/>
      <c r="G124" s="343" t="s">
        <v>33</v>
      </c>
      <c r="H124" s="344"/>
      <c r="I124" s="116" t="s">
        <v>32</v>
      </c>
      <c r="J124" s="315" t="s">
        <v>34</v>
      </c>
      <c r="K124" s="316"/>
      <c r="L124" s="316"/>
      <c r="M124" s="316"/>
      <c r="N124" s="317"/>
    </row>
    <row r="125" spans="1:14" s="1" customFormat="1" ht="27" customHeight="1" x14ac:dyDescent="0.35">
      <c r="A125" s="238" t="s">
        <v>175</v>
      </c>
      <c r="B125" s="239"/>
      <c r="C125" s="239"/>
      <c r="D125" s="239"/>
      <c r="E125" s="239"/>
      <c r="F125" s="240"/>
      <c r="G125" s="241">
        <v>3</v>
      </c>
      <c r="H125" s="242"/>
      <c r="I125" s="117">
        <v>3</v>
      </c>
      <c r="J125" s="238" t="s">
        <v>179</v>
      </c>
      <c r="K125" s="239"/>
      <c r="L125" s="239"/>
      <c r="M125" s="239"/>
      <c r="N125" s="240"/>
    </row>
    <row r="126" spans="1:14" s="1" customFormat="1" ht="27" customHeight="1" x14ac:dyDescent="0.35">
      <c r="A126" s="238" t="s">
        <v>176</v>
      </c>
      <c r="B126" s="239"/>
      <c r="C126" s="239"/>
      <c r="D126" s="239"/>
      <c r="E126" s="239"/>
      <c r="F126" s="240"/>
      <c r="G126" s="241">
        <v>2</v>
      </c>
      <c r="H126" s="242"/>
      <c r="I126" s="117">
        <v>2</v>
      </c>
      <c r="J126" s="238" t="s">
        <v>179</v>
      </c>
      <c r="K126" s="239"/>
      <c r="L126" s="239"/>
      <c r="M126" s="239"/>
      <c r="N126" s="240"/>
    </row>
    <row r="127" spans="1:14" s="1" customFormat="1" ht="27" customHeight="1" x14ac:dyDescent="0.35">
      <c r="A127" s="238" t="s">
        <v>177</v>
      </c>
      <c r="B127" s="239"/>
      <c r="C127" s="239"/>
      <c r="D127" s="239"/>
      <c r="E127" s="239"/>
      <c r="F127" s="240"/>
      <c r="G127" s="241">
        <v>3</v>
      </c>
      <c r="H127" s="242"/>
      <c r="I127" s="117">
        <v>3</v>
      </c>
      <c r="J127" s="238" t="s">
        <v>179</v>
      </c>
      <c r="K127" s="239"/>
      <c r="L127" s="239"/>
      <c r="M127" s="239"/>
      <c r="N127" s="240"/>
    </row>
    <row r="128" spans="1:14" s="1" customFormat="1" ht="42" customHeight="1" x14ac:dyDescent="0.35">
      <c r="A128" s="348" t="s">
        <v>178</v>
      </c>
      <c r="B128" s="349"/>
      <c r="C128" s="349"/>
      <c r="D128" s="349"/>
      <c r="E128" s="349"/>
      <c r="F128" s="350"/>
      <c r="G128" s="241">
        <v>2</v>
      </c>
      <c r="H128" s="242"/>
      <c r="I128" s="117">
        <v>2</v>
      </c>
      <c r="J128" s="238" t="s">
        <v>179</v>
      </c>
      <c r="K128" s="239"/>
      <c r="L128" s="239"/>
      <c r="M128" s="239"/>
      <c r="N128" s="240"/>
    </row>
    <row r="129" spans="1:13" s="1" customFormat="1" ht="21" x14ac:dyDescent="0.35">
      <c r="B129" s="115"/>
      <c r="C129" s="115"/>
    </row>
    <row r="130" spans="1:13" s="1" customFormat="1" ht="21" x14ac:dyDescent="0.35">
      <c r="A130" s="98" t="s">
        <v>36</v>
      </c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</row>
    <row r="131" spans="1:13" s="1" customFormat="1" ht="21" x14ac:dyDescent="0.35"/>
    <row r="132" spans="1:13" s="1" customFormat="1" ht="21" x14ac:dyDescent="0.35">
      <c r="F132" s="118" t="s">
        <v>23</v>
      </c>
      <c r="G132" s="313" t="s">
        <v>24</v>
      </c>
      <c r="H132" s="313"/>
      <c r="I132" s="313"/>
      <c r="J132" s="1" t="s">
        <v>25</v>
      </c>
    </row>
    <row r="133" spans="1:13" s="1" customFormat="1" ht="21" x14ac:dyDescent="0.35">
      <c r="G133" s="313" t="str">
        <f>"("&amp;B9&amp;")"</f>
        <v>(นายกิตติศักดิ์  พุทธวงศ์)</v>
      </c>
      <c r="H133" s="313"/>
      <c r="I133" s="313"/>
    </row>
    <row r="134" spans="1:13" s="1" customFormat="1" ht="21" x14ac:dyDescent="0.35">
      <c r="G134" s="313" t="s">
        <v>262</v>
      </c>
      <c r="H134" s="313"/>
      <c r="I134" s="313"/>
    </row>
    <row r="135" spans="1:13" s="1" customFormat="1" ht="14.25" customHeight="1" x14ac:dyDescent="0.35"/>
    <row r="136" spans="1:13" s="1" customFormat="1" ht="29.25" customHeight="1" x14ac:dyDescent="0.35">
      <c r="F136" s="118" t="s">
        <v>23</v>
      </c>
      <c r="G136" s="313" t="s">
        <v>24</v>
      </c>
      <c r="H136" s="313"/>
      <c r="I136" s="313"/>
      <c r="J136" s="1" t="s">
        <v>26</v>
      </c>
    </row>
    <row r="137" spans="1:13" s="1" customFormat="1" ht="21" x14ac:dyDescent="0.35">
      <c r="G137" s="119" t="s">
        <v>261</v>
      </c>
      <c r="H137" s="119"/>
      <c r="I137" s="119"/>
    </row>
    <row r="138" spans="1:13" s="1" customFormat="1" ht="21" x14ac:dyDescent="0.35">
      <c r="F138" s="118" t="s">
        <v>27</v>
      </c>
      <c r="G138" s="119" t="s">
        <v>265</v>
      </c>
      <c r="H138" s="119"/>
      <c r="I138" s="119"/>
    </row>
    <row r="139" spans="1:13" s="1" customFormat="1" ht="21" x14ac:dyDescent="0.35">
      <c r="G139" s="313" t="s">
        <v>262</v>
      </c>
      <c r="H139" s="313"/>
      <c r="I139" s="313"/>
    </row>
    <row r="140" spans="1:13" s="1" customFormat="1" ht="14.25" customHeight="1" x14ac:dyDescent="0.35"/>
    <row r="141" spans="1:13" s="1" customFormat="1" ht="32.25" customHeight="1" x14ac:dyDescent="0.35">
      <c r="F141" s="118" t="s">
        <v>23</v>
      </c>
      <c r="G141" s="313" t="s">
        <v>24</v>
      </c>
      <c r="H141" s="313"/>
      <c r="I141" s="313"/>
      <c r="J141" s="1" t="s">
        <v>28</v>
      </c>
    </row>
    <row r="142" spans="1:13" s="1" customFormat="1" ht="23.25" customHeight="1" x14ac:dyDescent="0.35">
      <c r="F142" s="118"/>
      <c r="G142" s="119" t="s">
        <v>263</v>
      </c>
      <c r="H142" s="119"/>
      <c r="I142" s="119"/>
      <c r="J142" s="119"/>
      <c r="K142" s="119"/>
    </row>
    <row r="143" spans="1:13" s="1" customFormat="1" ht="21" x14ac:dyDescent="0.35">
      <c r="F143" s="1" t="s">
        <v>275</v>
      </c>
      <c r="G143" s="119" t="s">
        <v>267</v>
      </c>
      <c r="H143" s="119"/>
      <c r="I143" s="119"/>
    </row>
    <row r="144" spans="1:13" s="1" customFormat="1" ht="21" x14ac:dyDescent="0.35">
      <c r="G144" s="313" t="s">
        <v>262</v>
      </c>
      <c r="H144" s="313"/>
      <c r="I144" s="313"/>
    </row>
    <row r="145" spans="6:13" ht="15.75" customHeight="1" x14ac:dyDescent="0.55000000000000004"/>
    <row r="146" spans="6:13" ht="15.75" customHeight="1" x14ac:dyDescent="0.55000000000000004"/>
    <row r="147" spans="6:13" x14ac:dyDescent="0.55000000000000004">
      <c r="F147" s="118" t="s">
        <v>23</v>
      </c>
      <c r="G147" s="313" t="s">
        <v>24</v>
      </c>
      <c r="H147" s="313"/>
      <c r="I147" s="313"/>
      <c r="J147" s="1" t="s">
        <v>28</v>
      </c>
      <c r="K147" s="1"/>
      <c r="L147" s="1"/>
      <c r="M147" s="1"/>
    </row>
    <row r="148" spans="6:13" x14ac:dyDescent="0.55000000000000004">
      <c r="F148" s="87" t="s">
        <v>266</v>
      </c>
      <c r="G148" s="119" t="s">
        <v>264</v>
      </c>
      <c r="H148" s="119"/>
      <c r="I148" s="119"/>
      <c r="J148" s="119"/>
      <c r="K148" s="119"/>
    </row>
    <row r="149" spans="6:13" x14ac:dyDescent="0.55000000000000004">
      <c r="F149" s="87" t="s">
        <v>275</v>
      </c>
      <c r="G149" s="119" t="s">
        <v>268</v>
      </c>
      <c r="H149" s="119"/>
      <c r="I149" s="119"/>
      <c r="J149" s="119"/>
      <c r="K149" s="119"/>
    </row>
    <row r="150" spans="6:13" x14ac:dyDescent="0.55000000000000004">
      <c r="F150" s="88"/>
      <c r="G150" s="314" t="s">
        <v>262</v>
      </c>
      <c r="H150" s="314"/>
      <c r="I150" s="314"/>
    </row>
    <row r="151" spans="6:13" x14ac:dyDescent="0.55000000000000004">
      <c r="G151" s="314"/>
      <c r="H151" s="314"/>
      <c r="I151" s="314"/>
    </row>
  </sheetData>
  <mergeCells count="338">
    <mergeCell ref="A46:N46"/>
    <mergeCell ref="J110:N110"/>
    <mergeCell ref="A39:C40"/>
    <mergeCell ref="D39:F40"/>
    <mergeCell ref="G39:H40"/>
    <mergeCell ref="I39:I40"/>
    <mergeCell ref="J39:N39"/>
    <mergeCell ref="J98:N98"/>
    <mergeCell ref="J100:N100"/>
    <mergeCell ref="J101:N101"/>
    <mergeCell ref="J102:N102"/>
    <mergeCell ref="J103:N103"/>
    <mergeCell ref="J104:N104"/>
    <mergeCell ref="J107:N107"/>
    <mergeCell ref="J108:N108"/>
    <mergeCell ref="J109:N109"/>
    <mergeCell ref="J86:N86"/>
    <mergeCell ref="J87:N87"/>
    <mergeCell ref="J90:N90"/>
    <mergeCell ref="J91:N91"/>
    <mergeCell ref="J92:N92"/>
    <mergeCell ref="J93:N93"/>
    <mergeCell ref="J94:N94"/>
    <mergeCell ref="J96:N96"/>
    <mergeCell ref="J97:N97"/>
    <mergeCell ref="J76:N76"/>
    <mergeCell ref="J77:N77"/>
    <mergeCell ref="J78:N78"/>
    <mergeCell ref="J79:N79"/>
    <mergeCell ref="J80:N80"/>
    <mergeCell ref="J81:N81"/>
    <mergeCell ref="J82:N82"/>
    <mergeCell ref="J84:N84"/>
    <mergeCell ref="J85:N85"/>
    <mergeCell ref="D105:F106"/>
    <mergeCell ref="G105:H106"/>
    <mergeCell ref="I105:I106"/>
    <mergeCell ref="J105:N105"/>
    <mergeCell ref="J48:N48"/>
    <mergeCell ref="J49:N49"/>
    <mergeCell ref="J50:N50"/>
    <mergeCell ref="J51:N51"/>
    <mergeCell ref="J52:N52"/>
    <mergeCell ref="J53:N53"/>
    <mergeCell ref="J56:N56"/>
    <mergeCell ref="J57:N57"/>
    <mergeCell ref="J60:N60"/>
    <mergeCell ref="J61:N61"/>
    <mergeCell ref="J62:N62"/>
    <mergeCell ref="J63:N63"/>
    <mergeCell ref="J64:N64"/>
    <mergeCell ref="J66:N66"/>
    <mergeCell ref="J67:N67"/>
    <mergeCell ref="J68:N68"/>
    <mergeCell ref="J70:N70"/>
    <mergeCell ref="J71:N71"/>
    <mergeCell ref="J74:N74"/>
    <mergeCell ref="J75:N75"/>
    <mergeCell ref="A110:C110"/>
    <mergeCell ref="D110:F110"/>
    <mergeCell ref="G110:H110"/>
    <mergeCell ref="A27:C28"/>
    <mergeCell ref="D27:F28"/>
    <mergeCell ref="G27:H28"/>
    <mergeCell ref="I27:I28"/>
    <mergeCell ref="J27:N27"/>
    <mergeCell ref="A54:C55"/>
    <mergeCell ref="D54:F55"/>
    <mergeCell ref="G54:H55"/>
    <mergeCell ref="I54:I55"/>
    <mergeCell ref="J54:N54"/>
    <mergeCell ref="A72:C73"/>
    <mergeCell ref="D72:F73"/>
    <mergeCell ref="G72:H73"/>
    <mergeCell ref="I72:I73"/>
    <mergeCell ref="J72:N72"/>
    <mergeCell ref="A88:C89"/>
    <mergeCell ref="D88:F89"/>
    <mergeCell ref="G88:H89"/>
    <mergeCell ref="I88:I89"/>
    <mergeCell ref="J88:N88"/>
    <mergeCell ref="A105:C106"/>
    <mergeCell ref="A107:C107"/>
    <mergeCell ref="D107:F107"/>
    <mergeCell ref="G107:H107"/>
    <mergeCell ref="A108:C108"/>
    <mergeCell ref="D108:F108"/>
    <mergeCell ref="G108:H108"/>
    <mergeCell ref="A109:C109"/>
    <mergeCell ref="D109:F109"/>
    <mergeCell ref="G109:H109"/>
    <mergeCell ref="A102:C102"/>
    <mergeCell ref="D102:F102"/>
    <mergeCell ref="G102:H102"/>
    <mergeCell ref="A103:C103"/>
    <mergeCell ref="D103:F103"/>
    <mergeCell ref="G103:H103"/>
    <mergeCell ref="A104:C104"/>
    <mergeCell ref="D104:F104"/>
    <mergeCell ref="G104:H104"/>
    <mergeCell ref="A63:C63"/>
    <mergeCell ref="D63:F63"/>
    <mergeCell ref="G63:H63"/>
    <mergeCell ref="A64:C64"/>
    <mergeCell ref="D64:F64"/>
    <mergeCell ref="G64:H64"/>
    <mergeCell ref="A82:C82"/>
    <mergeCell ref="D82:F82"/>
    <mergeCell ref="G82:H82"/>
    <mergeCell ref="D57:F57"/>
    <mergeCell ref="G57:H57"/>
    <mergeCell ref="A60:C60"/>
    <mergeCell ref="D60:F60"/>
    <mergeCell ref="G60:H60"/>
    <mergeCell ref="A61:C61"/>
    <mergeCell ref="D61:F61"/>
    <mergeCell ref="G61:H61"/>
    <mergeCell ref="A62:C62"/>
    <mergeCell ref="D62:F62"/>
    <mergeCell ref="G62:H62"/>
    <mergeCell ref="A128:F128"/>
    <mergeCell ref="G128:H128"/>
    <mergeCell ref="J128:N128"/>
    <mergeCell ref="A84:C84"/>
    <mergeCell ref="D84:F84"/>
    <mergeCell ref="G84:H84"/>
    <mergeCell ref="A85:C85"/>
    <mergeCell ref="D85:F85"/>
    <mergeCell ref="G85:H85"/>
    <mergeCell ref="A86:C86"/>
    <mergeCell ref="D86:F86"/>
    <mergeCell ref="G86:H86"/>
    <mergeCell ref="A87:C87"/>
    <mergeCell ref="D87:F87"/>
    <mergeCell ref="G87:H87"/>
    <mergeCell ref="A90:C90"/>
    <mergeCell ref="D90:F90"/>
    <mergeCell ref="G90:H90"/>
    <mergeCell ref="A91:C91"/>
    <mergeCell ref="D91:F91"/>
    <mergeCell ref="G91:H91"/>
    <mergeCell ref="A92:C92"/>
    <mergeCell ref="D92:F92"/>
    <mergeCell ref="G92:H92"/>
    <mergeCell ref="A127:F127"/>
    <mergeCell ref="G127:H127"/>
    <mergeCell ref="J127:N127"/>
    <mergeCell ref="A93:C93"/>
    <mergeCell ref="D93:F93"/>
    <mergeCell ref="G93:H93"/>
    <mergeCell ref="A94:C94"/>
    <mergeCell ref="D94:F94"/>
    <mergeCell ref="G94:H94"/>
    <mergeCell ref="A96:C96"/>
    <mergeCell ref="D96:F96"/>
    <mergeCell ref="G96:H96"/>
    <mergeCell ref="A97:C97"/>
    <mergeCell ref="D97:F97"/>
    <mergeCell ref="G97:H97"/>
    <mergeCell ref="A98:C98"/>
    <mergeCell ref="D98:F98"/>
    <mergeCell ref="G98:H98"/>
    <mergeCell ref="A100:C100"/>
    <mergeCell ref="D100:F100"/>
    <mergeCell ref="G100:H100"/>
    <mergeCell ref="A124:F124"/>
    <mergeCell ref="M117:N117"/>
    <mergeCell ref="M116:N116"/>
    <mergeCell ref="G136:I136"/>
    <mergeCell ref="I115:L115"/>
    <mergeCell ref="I116:L116"/>
    <mergeCell ref="I117:L117"/>
    <mergeCell ref="I118:L118"/>
    <mergeCell ref="I119:L119"/>
    <mergeCell ref="G124:H124"/>
    <mergeCell ref="G70:H70"/>
    <mergeCell ref="A71:C71"/>
    <mergeCell ref="D71:F71"/>
    <mergeCell ref="G71:H71"/>
    <mergeCell ref="A74:C74"/>
    <mergeCell ref="D74:F74"/>
    <mergeCell ref="G74:H74"/>
    <mergeCell ref="A75:C75"/>
    <mergeCell ref="D75:F75"/>
    <mergeCell ref="G75:H75"/>
    <mergeCell ref="A76:C76"/>
    <mergeCell ref="D76:F76"/>
    <mergeCell ref="G76:H76"/>
    <mergeCell ref="A77:C77"/>
    <mergeCell ref="D77:F77"/>
    <mergeCell ref="G77:H77"/>
    <mergeCell ref="A78:C78"/>
    <mergeCell ref="G43:H43"/>
    <mergeCell ref="A42:F42"/>
    <mergeCell ref="A117:B117"/>
    <mergeCell ref="A116:B116"/>
    <mergeCell ref="A44:F44"/>
    <mergeCell ref="A43:C43"/>
    <mergeCell ref="A45:C45"/>
    <mergeCell ref="A114:C114"/>
    <mergeCell ref="A115:B115"/>
    <mergeCell ref="E114:G114"/>
    <mergeCell ref="E115:F115"/>
    <mergeCell ref="G45:H45"/>
    <mergeCell ref="A48:C48"/>
    <mergeCell ref="D48:F48"/>
    <mergeCell ref="G48:H48"/>
    <mergeCell ref="A50:C50"/>
    <mergeCell ref="D50:F50"/>
    <mergeCell ref="D78:F78"/>
    <mergeCell ref="G78:H78"/>
    <mergeCell ref="A79:C79"/>
    <mergeCell ref="D79:F79"/>
    <mergeCell ref="D101:F101"/>
    <mergeCell ref="G101:H101"/>
    <mergeCell ref="A57:C57"/>
    <mergeCell ref="A5:N5"/>
    <mergeCell ref="A6:N6"/>
    <mergeCell ref="A16:N16"/>
    <mergeCell ref="A17:N17"/>
    <mergeCell ref="G147:I147"/>
    <mergeCell ref="G150:I150"/>
    <mergeCell ref="G151:I151"/>
    <mergeCell ref="J124:N124"/>
    <mergeCell ref="G139:I139"/>
    <mergeCell ref="G141:I141"/>
    <mergeCell ref="J126:N126"/>
    <mergeCell ref="J125:N125"/>
    <mergeCell ref="D21:F22"/>
    <mergeCell ref="G21:H22"/>
    <mergeCell ref="I21:I22"/>
    <mergeCell ref="J21:N21"/>
    <mergeCell ref="A18:N18"/>
    <mergeCell ref="G144:I144"/>
    <mergeCell ref="G132:I132"/>
    <mergeCell ref="G133:I133"/>
    <mergeCell ref="G134:I134"/>
    <mergeCell ref="D43:F43"/>
    <mergeCell ref="F9:G9"/>
    <mergeCell ref="J9:N9"/>
    <mergeCell ref="F11:G11"/>
    <mergeCell ref="J11:N11"/>
    <mergeCell ref="A23:D23"/>
    <mergeCell ref="A29:D29"/>
    <mergeCell ref="B9:C9"/>
    <mergeCell ref="B11:C11"/>
    <mergeCell ref="A21:C22"/>
    <mergeCell ref="G24:H25"/>
    <mergeCell ref="I24:I25"/>
    <mergeCell ref="A24:C24"/>
    <mergeCell ref="A25:C25"/>
    <mergeCell ref="A26:C26"/>
    <mergeCell ref="D26:F26"/>
    <mergeCell ref="G26:H26"/>
    <mergeCell ref="J26:N26"/>
    <mergeCell ref="D24:F25"/>
    <mergeCell ref="E120:F120"/>
    <mergeCell ref="E119:F119"/>
    <mergeCell ref="E118:F118"/>
    <mergeCell ref="E117:F117"/>
    <mergeCell ref="E116:F116"/>
    <mergeCell ref="M115:N115"/>
    <mergeCell ref="M121:N121"/>
    <mergeCell ref="M120:N120"/>
    <mergeCell ref="M119:N119"/>
    <mergeCell ref="M118:N118"/>
    <mergeCell ref="I114:N114"/>
    <mergeCell ref="D45:F45"/>
    <mergeCell ref="A51:C51"/>
    <mergeCell ref="D51:F51"/>
    <mergeCell ref="G51:H51"/>
    <mergeCell ref="A52:C52"/>
    <mergeCell ref="D52:F52"/>
    <mergeCell ref="G52:H52"/>
    <mergeCell ref="A53:C53"/>
    <mergeCell ref="D53:F53"/>
    <mergeCell ref="G53:H53"/>
    <mergeCell ref="A56:C56"/>
    <mergeCell ref="D56:F56"/>
    <mergeCell ref="G56:H56"/>
    <mergeCell ref="A67:C67"/>
    <mergeCell ref="D67:F67"/>
    <mergeCell ref="G79:H79"/>
    <mergeCell ref="A80:C80"/>
    <mergeCell ref="D80:F80"/>
    <mergeCell ref="G80:H80"/>
    <mergeCell ref="A81:C81"/>
    <mergeCell ref="D81:F81"/>
    <mergeCell ref="G81:H81"/>
    <mergeCell ref="A101:C101"/>
    <mergeCell ref="A125:F125"/>
    <mergeCell ref="A126:F126"/>
    <mergeCell ref="G126:H126"/>
    <mergeCell ref="G125:H125"/>
    <mergeCell ref="G50:H50"/>
    <mergeCell ref="G42:H42"/>
    <mergeCell ref="G44:H44"/>
    <mergeCell ref="G49:H49"/>
    <mergeCell ref="A121:B121"/>
    <mergeCell ref="A120:B120"/>
    <mergeCell ref="A119:B119"/>
    <mergeCell ref="A118:B118"/>
    <mergeCell ref="A49:C49"/>
    <mergeCell ref="D49:F49"/>
    <mergeCell ref="G67:H67"/>
    <mergeCell ref="A68:C68"/>
    <mergeCell ref="D68:F68"/>
    <mergeCell ref="G68:H68"/>
    <mergeCell ref="A66:C66"/>
    <mergeCell ref="D66:F66"/>
    <mergeCell ref="G66:H66"/>
    <mergeCell ref="A70:C70"/>
    <mergeCell ref="D70:F70"/>
    <mergeCell ref="E121:F121"/>
    <mergeCell ref="A37:C37"/>
    <mergeCell ref="A38:C38"/>
    <mergeCell ref="G37:H37"/>
    <mergeCell ref="D32:F32"/>
    <mergeCell ref="A32:C32"/>
    <mergeCell ref="A30:C30"/>
    <mergeCell ref="A31:C31"/>
    <mergeCell ref="D30:F30"/>
    <mergeCell ref="D31:F31"/>
    <mergeCell ref="G32:H32"/>
    <mergeCell ref="A35:C35"/>
    <mergeCell ref="D35:F36"/>
    <mergeCell ref="G35:H35"/>
    <mergeCell ref="J35:J36"/>
    <mergeCell ref="K35:K36"/>
    <mergeCell ref="L35:L36"/>
    <mergeCell ref="M35:M36"/>
    <mergeCell ref="N35:N36"/>
    <mergeCell ref="G30:H30"/>
    <mergeCell ref="G31:H31"/>
    <mergeCell ref="G33:H33"/>
    <mergeCell ref="A34:C34"/>
    <mergeCell ref="A36:C36"/>
    <mergeCell ref="A33:C33"/>
  </mergeCells>
  <dataValidations count="3">
    <dataValidation type="list" allowBlank="1" showInputMessage="1" showErrorMessage="1" sqref="B11">
      <formula1>GroupType</formula1>
    </dataValidation>
    <dataValidation type="list" allowBlank="1" showInputMessage="1" showErrorMessage="1" sqref="F11:G11">
      <formula1>BlockType</formula1>
    </dataValidation>
    <dataValidation type="list" allowBlank="1" showInputMessage="1" showErrorMessage="1" sqref="J11:N11">
      <formula1>AdminType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orientation="landscape" r:id="rId1"/>
  <rowBreaks count="6" manualBreakCount="6">
    <brk id="26" max="16383" man="1"/>
    <brk id="38" max="16383" man="1"/>
    <brk id="53" max="16383" man="1"/>
    <brk id="71" max="16383" man="1"/>
    <brk id="87" max="16383" man="1"/>
    <brk id="104" max="16383" man="1"/>
  </rowBreaks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73"/>
  <sheetViews>
    <sheetView showGridLines="0" tabSelected="1" view="pageLayout" topLeftCell="A4" zoomScaleNormal="80" zoomScaleSheetLayoutView="100" workbookViewId="0">
      <selection activeCell="E11" sqref="E11:H11"/>
    </sheetView>
  </sheetViews>
  <sheetFormatPr defaultRowHeight="13.5" x14ac:dyDescent="0.25"/>
  <cols>
    <col min="1" max="1" width="21.140625" customWidth="1"/>
    <col min="2" max="2" width="23.42578125" style="25" customWidth="1"/>
    <col min="3" max="3" width="14.7109375" style="25" customWidth="1"/>
    <col min="4" max="4" width="13.140625" style="25" customWidth="1"/>
    <col min="5" max="5" width="9.42578125" style="25" customWidth="1"/>
    <col min="6" max="6" width="9" style="25" customWidth="1"/>
    <col min="7" max="7" width="9.7109375" style="25" customWidth="1"/>
    <col min="8" max="8" width="18.42578125" style="25" customWidth="1"/>
    <col min="9" max="9" width="6.85546875" style="25" customWidth="1"/>
    <col min="10" max="10" width="11" style="25" customWidth="1"/>
    <col min="11" max="11" width="10.5703125" style="25" customWidth="1"/>
    <col min="12" max="12" width="13.5703125" style="25" bestFit="1" customWidth="1"/>
    <col min="13" max="17" width="9.140625" style="25"/>
  </cols>
  <sheetData>
    <row r="1" spans="1:12" s="1" customFormat="1" ht="24.75" customHeight="1" x14ac:dyDescent="0.35">
      <c r="L1" s="118" t="s">
        <v>136</v>
      </c>
    </row>
    <row r="2" spans="1:12" s="1" customFormat="1" ht="24.75" customHeight="1" x14ac:dyDescent="0.35"/>
    <row r="3" spans="1:12" s="1" customFormat="1" ht="24.75" customHeight="1" x14ac:dyDescent="0.35"/>
    <row r="4" spans="1:12" s="1" customFormat="1" ht="11.25" customHeight="1" x14ac:dyDescent="0.35"/>
    <row r="5" spans="1:12" s="1" customFormat="1" ht="21" x14ac:dyDescent="0.35">
      <c r="A5" s="311" t="s">
        <v>79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</row>
    <row r="6" spans="1:12" s="1" customFormat="1" ht="21" x14ac:dyDescent="0.35">
      <c r="A6" s="311" t="s">
        <v>40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spans="1:12" s="2" customFormat="1" ht="18.75" x14ac:dyDescent="0.3"/>
    <row r="8" spans="1:12" s="2" customFormat="1" ht="18.75" x14ac:dyDescent="0.3">
      <c r="A8" s="7" t="s">
        <v>1</v>
      </c>
      <c r="B8" s="7"/>
      <c r="C8" s="7"/>
    </row>
    <row r="9" spans="1:12" s="2" customFormat="1" ht="24" customHeight="1" x14ac:dyDescent="0.3">
      <c r="A9" s="10" t="s">
        <v>137</v>
      </c>
      <c r="B9" s="473" t="str">
        <f>IF('แบบ ป.สน-01'!B9:C9&lt;&gt;"",'แบบ ป.สน-01'!B9:C9,"")</f>
        <v>นายกิตติศักดิ์  พุทธวงศ์</v>
      </c>
      <c r="C9" s="473"/>
      <c r="D9" s="28" t="s">
        <v>138</v>
      </c>
      <c r="E9" s="473" t="str">
        <f>IF('แบบ ป.สน-01'!F9&lt;&gt;"",'แบบ ป.สน-01'!F9,"")</f>
        <v>พนักงานขับรถ</v>
      </c>
      <c r="F9" s="473"/>
      <c r="G9" s="473"/>
      <c r="H9" s="473"/>
      <c r="I9" s="28" t="s">
        <v>139</v>
      </c>
      <c r="J9" s="473" t="str">
        <f>IF('แบบ ป.สน-01'!J9&lt;&gt;"",'แบบ ป.สน-01'!J9,"")</f>
        <v>คณะผลิตกรรมการเกษตร</v>
      </c>
      <c r="K9" s="473"/>
      <c r="L9" s="473"/>
    </row>
    <row r="10" spans="1:12" s="2" customFormat="1" ht="24" customHeight="1" x14ac:dyDescent="0.3">
      <c r="A10" s="10" t="s">
        <v>44</v>
      </c>
      <c r="B10" s="473" t="str">
        <f>IF('แบบ ป.สน-01'!B11&lt;&gt;"",'แบบ ป.สน-01'!B11,"")</f>
        <v>พนักงานส่วนงาน</v>
      </c>
      <c r="C10" s="473"/>
      <c r="D10" s="26"/>
      <c r="E10" s="26"/>
      <c r="F10" s="26"/>
      <c r="G10" s="26"/>
      <c r="H10" s="26"/>
      <c r="I10" s="26"/>
      <c r="J10" s="26"/>
      <c r="K10" s="26"/>
      <c r="L10" s="26"/>
    </row>
    <row r="11" spans="1:12" s="2" customFormat="1" ht="24" customHeight="1" x14ac:dyDescent="0.3">
      <c r="A11" s="28" t="s">
        <v>140</v>
      </c>
      <c r="B11" s="474" t="s">
        <v>233</v>
      </c>
      <c r="C11" s="474"/>
      <c r="D11" s="28" t="s">
        <v>142</v>
      </c>
      <c r="E11" s="474" t="s">
        <v>300</v>
      </c>
      <c r="F11" s="474"/>
      <c r="G11" s="474"/>
      <c r="H11" s="474"/>
      <c r="I11" s="26"/>
      <c r="J11" s="26"/>
      <c r="K11" s="26"/>
      <c r="L11" s="26"/>
    </row>
    <row r="12" spans="1:12" s="2" customFormat="1" ht="24" customHeight="1" x14ac:dyDescent="0.3">
      <c r="A12" s="28" t="s">
        <v>141</v>
      </c>
      <c r="B12" s="473" t="s">
        <v>253</v>
      </c>
      <c r="C12" s="473"/>
      <c r="D12" s="28" t="s">
        <v>143</v>
      </c>
      <c r="E12" s="475" t="s">
        <v>254</v>
      </c>
      <c r="F12" s="475"/>
      <c r="G12" s="475"/>
      <c r="H12" s="475"/>
      <c r="I12" s="26"/>
      <c r="J12" s="26"/>
      <c r="K12" s="26"/>
      <c r="L12" s="26"/>
    </row>
    <row r="13" spans="1:12" s="2" customFormat="1" ht="18.75" x14ac:dyDescent="0.3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s="2" customFormat="1" ht="18.75" x14ac:dyDescent="0.3">
      <c r="A14" s="27" t="s">
        <v>80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51.75" x14ac:dyDescent="0.25">
      <c r="A15" s="365" t="s">
        <v>4</v>
      </c>
      <c r="B15" s="365"/>
      <c r="C15" s="365"/>
      <c r="D15" s="59" t="s">
        <v>81</v>
      </c>
      <c r="E15" s="462" t="s">
        <v>82</v>
      </c>
      <c r="F15" s="462"/>
      <c r="G15" s="462"/>
      <c r="H15" s="365" t="s">
        <v>83</v>
      </c>
      <c r="I15" s="365"/>
      <c r="J15" s="59" t="s">
        <v>84</v>
      </c>
      <c r="K15" s="59" t="s">
        <v>85</v>
      </c>
      <c r="L15" s="59" t="s">
        <v>144</v>
      </c>
    </row>
    <row r="16" spans="1:12" ht="21.75" customHeight="1" x14ac:dyDescent="0.3">
      <c r="A16" s="32" t="str">
        <f>'แบบ ป.สน-01'!A23:D23</f>
        <v>1. ภาระงานบริหาร  (ร้อยละ .............)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60" customHeight="1" x14ac:dyDescent="0.3">
      <c r="A17" s="470" t="str">
        <f>'แบบ ป.สน-01'!A24:C24</f>
        <v>การบริหารงานตามตำแหน่งที่ได้รับแต่งตั้ง</v>
      </c>
      <c r="B17" s="471"/>
      <c r="C17" s="472"/>
      <c r="D17" s="23" t="str">
        <f>IF('แบบ ป.สน-01'!I24&lt;&gt;"",'แบบ ป.สน-01'!I24,"")</f>
        <v/>
      </c>
      <c r="E17" s="361"/>
      <c r="F17" s="362"/>
      <c r="G17" s="363"/>
      <c r="H17" s="361"/>
      <c r="I17" s="363"/>
      <c r="J17" s="23" t="str">
        <f>IF('แบบ ป.สน-01'!G24&lt;&gt;"",'แบบ ป.สน-01'!G24,"")</f>
        <v/>
      </c>
      <c r="K17" s="33"/>
      <c r="L17" s="34">
        <f>IF(J17&lt;&gt;"",K17*J17,0)</f>
        <v>0</v>
      </c>
    </row>
    <row r="18" spans="1:12" ht="21.75" customHeight="1" x14ac:dyDescent="0.25">
      <c r="A18" s="360" t="s">
        <v>87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5">
        <f>L17/5</f>
        <v>0</v>
      </c>
    </row>
    <row r="19" spans="1:12" ht="21.75" customHeight="1" x14ac:dyDescent="0.3">
      <c r="A19" s="32" t="str">
        <f>'แบบ ป.สน-01'!A29:D29</f>
        <v>2. ภาระงานประจำ  (ร้อยละ 40)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</row>
    <row r="20" spans="1:12" ht="18.75" x14ac:dyDescent="0.25">
      <c r="A20" s="369" t="s">
        <v>287</v>
      </c>
      <c r="B20" s="370"/>
      <c r="C20" s="371"/>
      <c r="D20" s="378">
        <v>4</v>
      </c>
      <c r="E20" s="372"/>
      <c r="F20" s="373"/>
      <c r="G20" s="374"/>
      <c r="H20" s="372"/>
      <c r="I20" s="374"/>
      <c r="J20" s="378">
        <v>10</v>
      </c>
      <c r="K20" s="378">
        <v>5</v>
      </c>
      <c r="L20" s="378">
        <f>J20*K20</f>
        <v>50</v>
      </c>
    </row>
    <row r="21" spans="1:12" ht="18.75" x14ac:dyDescent="0.25">
      <c r="A21" s="181" t="s">
        <v>288</v>
      </c>
      <c r="B21" s="182"/>
      <c r="C21" s="183"/>
      <c r="D21" s="466"/>
      <c r="E21" s="467"/>
      <c r="F21" s="468"/>
      <c r="G21" s="469"/>
      <c r="H21" s="467"/>
      <c r="I21" s="469"/>
      <c r="J21" s="466"/>
      <c r="K21" s="466"/>
      <c r="L21" s="466"/>
    </row>
    <row r="22" spans="1:12" ht="18.75" x14ac:dyDescent="0.25">
      <c r="A22" s="181"/>
      <c r="B22" s="182"/>
      <c r="C22" s="183"/>
      <c r="D22" s="466"/>
      <c r="E22" s="467"/>
      <c r="F22" s="468"/>
      <c r="G22" s="469"/>
      <c r="H22" s="467"/>
      <c r="I22" s="469"/>
      <c r="J22" s="466"/>
      <c r="K22" s="466"/>
      <c r="L22" s="466"/>
    </row>
    <row r="23" spans="1:12" ht="18.75" x14ac:dyDescent="0.25">
      <c r="A23" s="184"/>
      <c r="B23" s="185"/>
      <c r="C23" s="186"/>
      <c r="D23" s="379"/>
      <c r="E23" s="375"/>
      <c r="F23" s="376"/>
      <c r="G23" s="377"/>
      <c r="H23" s="375"/>
      <c r="I23" s="377"/>
      <c r="J23" s="379"/>
      <c r="K23" s="379"/>
      <c r="L23" s="379"/>
    </row>
    <row r="24" spans="1:12" ht="18.75" x14ac:dyDescent="0.25">
      <c r="A24" s="194" t="s">
        <v>289</v>
      </c>
      <c r="B24" s="187"/>
      <c r="C24" s="188"/>
      <c r="D24" s="378">
        <v>4</v>
      </c>
      <c r="E24" s="372"/>
      <c r="F24" s="373"/>
      <c r="G24" s="374"/>
      <c r="H24" s="372"/>
      <c r="I24" s="374"/>
      <c r="J24" s="378">
        <v>10</v>
      </c>
      <c r="K24" s="378">
        <v>5</v>
      </c>
      <c r="L24" s="378">
        <f>J24*K24</f>
        <v>50</v>
      </c>
    </row>
    <row r="25" spans="1:12" ht="38.65" customHeight="1" x14ac:dyDescent="0.25">
      <c r="A25" s="366" t="s">
        <v>290</v>
      </c>
      <c r="B25" s="367"/>
      <c r="C25" s="368"/>
      <c r="D25" s="379"/>
      <c r="E25" s="375"/>
      <c r="F25" s="376"/>
      <c r="G25" s="377"/>
      <c r="H25" s="375"/>
      <c r="I25" s="377"/>
      <c r="J25" s="379"/>
      <c r="K25" s="379"/>
      <c r="L25" s="379"/>
    </row>
    <row r="26" spans="1:12" ht="18.75" x14ac:dyDescent="0.25">
      <c r="A26" s="361" t="s">
        <v>293</v>
      </c>
      <c r="B26" s="362"/>
      <c r="C26" s="363"/>
      <c r="D26" s="23">
        <v>4</v>
      </c>
      <c r="E26" s="92"/>
      <c r="F26" s="94"/>
      <c r="G26" s="93"/>
      <c r="H26" s="92"/>
      <c r="I26" s="93"/>
      <c r="J26" s="23">
        <v>10</v>
      </c>
      <c r="K26" s="23">
        <v>5</v>
      </c>
      <c r="L26" s="23">
        <f>J26*K26</f>
        <v>50</v>
      </c>
    </row>
    <row r="27" spans="1:12" ht="18.75" x14ac:dyDescent="0.25">
      <c r="A27" s="369" t="s">
        <v>291</v>
      </c>
      <c r="B27" s="370"/>
      <c r="C27" s="371"/>
      <c r="D27" s="378">
        <v>4</v>
      </c>
      <c r="E27" s="372"/>
      <c r="F27" s="373"/>
      <c r="G27" s="374"/>
      <c r="H27" s="372"/>
      <c r="I27" s="374"/>
      <c r="J27" s="378">
        <v>10</v>
      </c>
      <c r="K27" s="378">
        <v>5</v>
      </c>
      <c r="L27" s="378">
        <f>J27*K27</f>
        <v>50</v>
      </c>
    </row>
    <row r="28" spans="1:12" ht="37.35" customHeight="1" x14ac:dyDescent="0.25">
      <c r="A28" s="366" t="s">
        <v>292</v>
      </c>
      <c r="B28" s="367"/>
      <c r="C28" s="368"/>
      <c r="D28" s="379"/>
      <c r="E28" s="375"/>
      <c r="F28" s="376"/>
      <c r="G28" s="377"/>
      <c r="H28" s="375"/>
      <c r="I28" s="377"/>
      <c r="J28" s="379"/>
      <c r="K28" s="379"/>
      <c r="L28" s="379"/>
    </row>
    <row r="29" spans="1:12" ht="21.75" customHeight="1" x14ac:dyDescent="0.25">
      <c r="A29" s="360" t="s">
        <v>88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5">
        <f>SUM(L20:L28)/5</f>
        <v>40</v>
      </c>
    </row>
    <row r="30" spans="1:12" ht="51.75" x14ac:dyDescent="0.25">
      <c r="A30" s="365" t="s">
        <v>4</v>
      </c>
      <c r="B30" s="365"/>
      <c r="C30" s="365"/>
      <c r="D30" s="77" t="s">
        <v>81</v>
      </c>
      <c r="E30" s="462" t="s">
        <v>82</v>
      </c>
      <c r="F30" s="462"/>
      <c r="G30" s="462"/>
      <c r="H30" s="365" t="s">
        <v>83</v>
      </c>
      <c r="I30" s="365"/>
      <c r="J30" s="77" t="s">
        <v>84</v>
      </c>
      <c r="K30" s="77" t="s">
        <v>85</v>
      </c>
      <c r="L30" s="77" t="s">
        <v>144</v>
      </c>
    </row>
    <row r="31" spans="1:12" ht="21.75" customHeight="1" x14ac:dyDescent="0.3">
      <c r="A31" s="32" t="e">
        <f>'แบบ ป.สน-01'!A41</f>
        <v>#N/A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8"/>
    </row>
    <row r="32" spans="1:12" ht="21.75" customHeight="1" x14ac:dyDescent="0.3">
      <c r="A32" s="36" t="str">
        <f>'แบบ ป.สน-01'!A42</f>
        <v>3.1 ภาระงานระดับหลักสูตร (ร้อยละ 5)</v>
      </c>
      <c r="B32" s="39"/>
      <c r="C32" s="39"/>
      <c r="D32" s="40"/>
      <c r="E32" s="41"/>
      <c r="F32" s="39"/>
      <c r="G32" s="42"/>
      <c r="H32" s="41"/>
      <c r="I32" s="42"/>
      <c r="J32" s="43" t="str">
        <f>IF('แบบ ป.สน-01'!G42&lt;&gt;"",'แบบ ป.สน-01'!G42,"")</f>
        <v/>
      </c>
      <c r="K32" s="40"/>
      <c r="L32" s="22"/>
    </row>
    <row r="33" spans="1:12" ht="42.75" customHeight="1" x14ac:dyDescent="0.3">
      <c r="A33" s="361" t="str">
        <f>'แบบ ป.สน-01'!A43</f>
        <v>งานที่ได้รับมอบหมายระดับหลักสูตร</v>
      </c>
      <c r="B33" s="362"/>
      <c r="C33" s="363"/>
      <c r="D33" s="89" t="str">
        <f>IF('แบบ ป.สน-01'!I43&lt;&gt;"",'แบบ ป.สน-01'!I43,"")</f>
        <v/>
      </c>
      <c r="E33" s="270"/>
      <c r="F33" s="364"/>
      <c r="G33" s="271"/>
      <c r="H33" s="270"/>
      <c r="I33" s="271"/>
      <c r="J33" s="23" t="str">
        <f>IF('แบบ ป.สน-01'!G43&lt;&gt;"",'แบบ ป.สน-01'!G43,"")</f>
        <v/>
      </c>
      <c r="K33" s="23">
        <v>4</v>
      </c>
      <c r="L33" s="82">
        <f>IF(J33&lt;&gt;"",K33*J33,0)</f>
        <v>0</v>
      </c>
    </row>
    <row r="34" spans="1:12" ht="21.75" customHeight="1" x14ac:dyDescent="0.3">
      <c r="A34" s="36" t="str">
        <f>'แบบ ป.สน-01'!A44:F44</f>
        <v>3.2 ภาระงานในงานที่รับผิดชอบ(ระดับหลักสูตร/ระดับสำนักงานคณบดี/ฝ่ายกิจการพิเศษ/ศูนย์กล้วยไม้) (ร้อยละ 10)</v>
      </c>
      <c r="B34" s="39"/>
      <c r="C34" s="39"/>
      <c r="D34" s="40"/>
      <c r="E34" s="41"/>
      <c r="F34" s="39"/>
      <c r="G34" s="42"/>
      <c r="H34" s="41"/>
      <c r="I34" s="42"/>
      <c r="J34" s="43" t="str">
        <f>IF('แบบ ป.สน-01'!G44&lt;&gt;"",'แบบ ป.สน-01'!G44,"")</f>
        <v/>
      </c>
      <c r="K34" s="44"/>
      <c r="L34" s="22"/>
    </row>
    <row r="35" spans="1:12" ht="42" customHeight="1" x14ac:dyDescent="0.25">
      <c r="A35" s="357" t="str">
        <f>'แบบ ป.สน-01'!A45:C45</f>
        <v>การพัฒนา/เพิ่มประสิทธิภาพในงาน</v>
      </c>
      <c r="B35" s="358"/>
      <c r="C35" s="359"/>
      <c r="D35" s="80">
        <f>IF('แบบ ป.สน-01'!I45&lt;&gt;"",'แบบ ป.สน-01'!I45,"")</f>
        <v>4</v>
      </c>
      <c r="E35" s="463"/>
      <c r="F35" s="465"/>
      <c r="G35" s="464"/>
      <c r="H35" s="463"/>
      <c r="I35" s="464"/>
      <c r="J35" s="80">
        <f>IF('แบบ ป.สน-01'!G45&lt;&gt;"",'แบบ ป.สน-01'!G45,"")</f>
        <v>10</v>
      </c>
      <c r="K35" s="79">
        <v>4</v>
      </c>
      <c r="L35" s="82">
        <f>IF(J35&lt;&gt;"",K35*J35,0)</f>
        <v>40</v>
      </c>
    </row>
    <row r="36" spans="1:12" ht="21.75" customHeight="1" x14ac:dyDescent="0.3">
      <c r="A36" s="36" t="str">
        <f>'แบบ ป.สน-01'!A46:F46</f>
        <v>3.3 ภาระงานระดับคณะ (ระดับหลักสูตรร้อยะละ 25/ระดับ ผอ.สำนักงานคณบดี, หัวหน้างาน, ระดับคณะและระดับฝ่ายกิจการพิเศษ ร้อยละ 30) ตามประกาศหลักเกณฑ์ของคณะ</v>
      </c>
      <c r="B36" s="39"/>
      <c r="C36" s="39"/>
      <c r="D36" s="40"/>
      <c r="E36" s="41"/>
      <c r="F36" s="39"/>
      <c r="G36" s="42"/>
      <c r="H36" s="41"/>
      <c r="I36" s="42"/>
      <c r="J36" s="43" t="str">
        <f>IF('แบบ ป.สน-01'!G46&lt;&gt;"",'แบบ ป.สน-01'!G46,"")</f>
        <v/>
      </c>
      <c r="K36" s="44"/>
      <c r="L36" s="22"/>
    </row>
    <row r="37" spans="1:12" ht="18.75" x14ac:dyDescent="0.25">
      <c r="A37" s="479" t="str">
        <f>'แบบ ป.สน-01'!A47:C47</f>
        <v>มิติที่ 1 การขับเคลื่อนยุทธศาสตร์ 100 ปี (SPO)</v>
      </c>
      <c r="B37" s="480"/>
      <c r="C37" s="481"/>
      <c r="D37" s="80"/>
      <c r="E37" s="463"/>
      <c r="F37" s="465"/>
      <c r="G37" s="464"/>
      <c r="H37" s="463"/>
      <c r="I37" s="464"/>
      <c r="J37" s="80"/>
      <c r="K37" s="79"/>
      <c r="L37" s="78"/>
    </row>
    <row r="38" spans="1:12" ht="42" customHeight="1" x14ac:dyDescent="0.25">
      <c r="A38" s="476" t="str">
        <f>'แบบ ป.สน-01'!A48:C48</f>
        <v>1. ดำเนินโครงการหรือมีส่วนร่วมในการขับเคลื่อนการดำเนินงานตามยุทธศาสตร์การพัฒนามหาวิทยาลัยสู่ปีที่ 100</v>
      </c>
      <c r="B38" s="477"/>
      <c r="C38" s="478"/>
      <c r="D38" s="80" t="str">
        <f>IF('แบบ ป.สน-01'!I48&lt;&gt;"",'แบบ ป.สน-01'!I48,"")</f>
        <v/>
      </c>
      <c r="E38" s="463"/>
      <c r="F38" s="465"/>
      <c r="G38" s="464"/>
      <c r="H38" s="463"/>
      <c r="I38" s="464"/>
      <c r="J38" s="80" t="str">
        <f>IF('แบบ ป.สน-01'!G48&lt;&gt;"",'แบบ ป.สน-01'!G48,"")</f>
        <v/>
      </c>
      <c r="K38" s="79"/>
      <c r="L38" s="82">
        <f t="shared" ref="L38:L44" si="0">IF(J38&lt;&gt;"",K38*J38,0)</f>
        <v>0</v>
      </c>
    </row>
    <row r="39" spans="1:12" ht="18.75" x14ac:dyDescent="0.25">
      <c r="A39" s="476" t="str">
        <f>'แบบ ป.สน-01'!A49:C49</f>
        <v>2. ดำเนินโครงการหรือมีส่วนร่วมในการขับเคลื่อนยุทธศาสตร์เกษตรอินทรีย์</v>
      </c>
      <c r="B39" s="477"/>
      <c r="C39" s="478"/>
      <c r="D39" s="80" t="str">
        <f>IF('แบบ ป.สน-01'!I49&lt;&gt;"",'แบบ ป.สน-01'!I49,"")</f>
        <v/>
      </c>
      <c r="E39" s="463"/>
      <c r="F39" s="465"/>
      <c r="G39" s="464"/>
      <c r="H39" s="463"/>
      <c r="I39" s="464"/>
      <c r="J39" s="80" t="str">
        <f>IF('แบบ ป.สน-01'!G49&lt;&gt;"",'แบบ ป.สน-01'!G49,"")</f>
        <v/>
      </c>
      <c r="K39" s="79"/>
      <c r="L39" s="82">
        <f t="shared" si="0"/>
        <v>0</v>
      </c>
    </row>
    <row r="40" spans="1:12" ht="42" customHeight="1" x14ac:dyDescent="0.25">
      <c r="A40" s="476" t="str">
        <f>'แบบ ป.สน-01'!A50:C50</f>
        <v xml:space="preserve">3. ดำเนินโครงการหรือมีส่วนร่วมในการพัฒนาอุทยานเกษตรมหาวิทยาลัยแม่โจ้ 100 ปี (MJU Centennial Botanical Park)  </v>
      </c>
      <c r="B40" s="477"/>
      <c r="C40" s="478"/>
      <c r="D40" s="80" t="str">
        <f>IF('แบบ ป.สน-01'!I50&lt;&gt;"",'แบบ ป.สน-01'!I50,"")</f>
        <v/>
      </c>
      <c r="E40" s="463"/>
      <c r="F40" s="465"/>
      <c r="G40" s="464"/>
      <c r="H40" s="463"/>
      <c r="I40" s="464"/>
      <c r="J40" s="80" t="str">
        <f>IF('แบบ ป.สน-01'!G50&lt;&gt;"",'แบบ ป.สน-01'!G50,"")</f>
        <v/>
      </c>
      <c r="K40" s="79"/>
      <c r="L40" s="82">
        <f t="shared" si="0"/>
        <v>0</v>
      </c>
    </row>
    <row r="41" spans="1:12" ht="18.75" x14ac:dyDescent="0.25">
      <c r="A41" s="476" t="str">
        <f>'แบบ ป.สน-01'!A51:C51</f>
        <v>4. ดำเนินโครงการหรือมีส่วนร่วมในการขับเคลื่อนยุทธศาสตร์กัญชงกัญชาคุณภาพสูง</v>
      </c>
      <c r="B41" s="477"/>
      <c r="C41" s="478"/>
      <c r="D41" s="80" t="str">
        <f>IF('แบบ ป.สน-01'!I51&lt;&gt;"",'แบบ ป.สน-01'!I51,"")</f>
        <v/>
      </c>
      <c r="E41" s="463"/>
      <c r="F41" s="465"/>
      <c r="G41" s="464"/>
      <c r="H41" s="463"/>
      <c r="I41" s="464"/>
      <c r="J41" s="80" t="str">
        <f>IF('แบบ ป.สน-01'!G51&lt;&gt;"",'แบบ ป.สน-01'!G51,"")</f>
        <v/>
      </c>
      <c r="K41" s="79"/>
      <c r="L41" s="82">
        <f t="shared" si="0"/>
        <v>0</v>
      </c>
    </row>
    <row r="42" spans="1:12" ht="153" customHeight="1" x14ac:dyDescent="0.25">
      <c r="A42" s="476" t="str">
        <f>'แบบ ป.สน-01'!A52:C52</f>
        <v>5. ดำเนินโครงการหรือการมีส่วนร่วมในการพัฒนา Product Champion  (ตลอด Supply Chain) อย่างใดอย่างหนึ่งดังนี้
- เมล็ดพันธุ์อินทรีย์       - ลำไย   - ข้าว
- กล้วยไม้   - ปุ๋ยและการจัดการวัสดุเหลือใช้ทางการเกษตร</v>
      </c>
      <c r="B42" s="477"/>
      <c r="C42" s="478"/>
      <c r="D42" s="80" t="str">
        <f>IF('แบบ ป.สน-01'!I52&lt;&gt;"",'แบบ ป.สน-01'!I52,"")</f>
        <v/>
      </c>
      <c r="E42" s="463"/>
      <c r="F42" s="465"/>
      <c r="G42" s="464"/>
      <c r="H42" s="463"/>
      <c r="I42" s="464"/>
      <c r="J42" s="80" t="str">
        <f>IF('แบบ ป.สน-01'!G52&lt;&gt;"",'แบบ ป.สน-01'!G52,"")</f>
        <v/>
      </c>
      <c r="K42" s="79"/>
      <c r="L42" s="82">
        <f t="shared" si="0"/>
        <v>0</v>
      </c>
    </row>
    <row r="43" spans="1:12" ht="18.75" x14ac:dyDescent="0.25">
      <c r="A43" s="476" t="str">
        <f>'แบบ ป.สน-01'!A53:C53</f>
        <v>6. ดำเนินโครงการหรือมีส่วนร่วมในการดำเนินงานกาดแม่โจ้ 2477</v>
      </c>
      <c r="B43" s="477"/>
      <c r="C43" s="478"/>
      <c r="D43" s="80" t="str">
        <f>IF('แบบ ป.สน-01'!I53&lt;&gt;"",'แบบ ป.สน-01'!I53,"")</f>
        <v/>
      </c>
      <c r="E43" s="463"/>
      <c r="F43" s="465"/>
      <c r="G43" s="464"/>
      <c r="H43" s="463"/>
      <c r="I43" s="464"/>
      <c r="J43" s="80" t="str">
        <f>IF('แบบ ป.สน-01'!G53&lt;&gt;"",'แบบ ป.สน-01'!G53,"")</f>
        <v/>
      </c>
      <c r="K43" s="79"/>
      <c r="L43" s="82">
        <f t="shared" si="0"/>
        <v>0</v>
      </c>
    </row>
    <row r="44" spans="1:12" ht="18.75" x14ac:dyDescent="0.25">
      <c r="A44" s="476" t="str">
        <f>'แบบ ป.สน-01'!A56:C56</f>
        <v xml:space="preserve">7. ดำเนินโครงการหรือมีส่วนร่วมในการพัฒนามหาวิทยาลัยสู่การเป็น Digital University </v>
      </c>
      <c r="B44" s="477"/>
      <c r="C44" s="478"/>
      <c r="D44" s="85" t="str">
        <f>IF('แบบ ป.สน-01'!I56&lt;&gt;"",'แบบ ป.สน-01'!I56,"")</f>
        <v/>
      </c>
      <c r="E44" s="482"/>
      <c r="F44" s="483"/>
      <c r="G44" s="484"/>
      <c r="H44" s="482"/>
      <c r="I44" s="484"/>
      <c r="J44" s="85" t="str">
        <f>IF('แบบ ป.สน-01'!G56&lt;&gt;"",'แบบ ป.สน-01'!G56,"")</f>
        <v/>
      </c>
      <c r="K44" s="86"/>
      <c r="L44" s="82">
        <f t="shared" si="0"/>
        <v>0</v>
      </c>
    </row>
    <row r="45" spans="1:12" ht="18.75" x14ac:dyDescent="0.25">
      <c r="A45" s="476" t="str">
        <f>'แบบ ป.สน-01'!A57:C57</f>
        <v>8. ดำเนินโครงการหรือมีส่วนร่วมในการดำเนินงานด้านเกษตรอัจฉริยะ (Smart Farming)</v>
      </c>
      <c r="B45" s="477"/>
      <c r="C45" s="478"/>
      <c r="D45" s="85" t="str">
        <f>IF('แบบ ป.สน-01'!I57&lt;&gt;"",'แบบ ป.สน-01'!I57,"")</f>
        <v/>
      </c>
      <c r="E45" s="482"/>
      <c r="F45" s="483"/>
      <c r="G45" s="484"/>
      <c r="H45" s="482"/>
      <c r="I45" s="484"/>
      <c r="J45" s="85" t="str">
        <f>IF('แบบ ป.สน-01'!G57&lt;&gt;"",'แบบ ป.สน-01'!G57,"")</f>
        <v/>
      </c>
      <c r="K45" s="86"/>
      <c r="L45" s="82">
        <f>IF(J45&lt;&gt;"",K45*J45,0)</f>
        <v>0</v>
      </c>
    </row>
    <row r="46" spans="1:12" ht="18.75" x14ac:dyDescent="0.25">
      <c r="A46" s="485" t="str">
        <f>'แบบ ป.สน-01'!A58:C58</f>
        <v>มิติที่ 2 การขับเคลื่อนผลการดำเนินงานตามพันธกิจหลัก (MOC)</v>
      </c>
      <c r="B46" s="486"/>
      <c r="C46" s="487"/>
      <c r="D46" s="80"/>
      <c r="E46" s="463"/>
      <c r="F46" s="465"/>
      <c r="G46" s="464"/>
      <c r="H46" s="463"/>
      <c r="I46" s="464"/>
      <c r="J46" s="80"/>
      <c r="K46" s="79"/>
      <c r="L46" s="82"/>
    </row>
    <row r="47" spans="1:12" ht="18.75" x14ac:dyDescent="0.25">
      <c r="A47" s="488" t="str">
        <f>'แบบ ป.สน-01'!A59:C59</f>
        <v xml:space="preserve">2.1 ด้านการจัดการเรียนการสอน </v>
      </c>
      <c r="B47" s="489"/>
      <c r="C47" s="490"/>
      <c r="D47" s="80"/>
      <c r="E47" s="463"/>
      <c r="F47" s="465"/>
      <c r="G47" s="464"/>
      <c r="H47" s="463"/>
      <c r="I47" s="464"/>
      <c r="J47" s="80"/>
      <c r="K47" s="79"/>
      <c r="L47" s="82"/>
    </row>
    <row r="48" spans="1:12" ht="42" customHeight="1" x14ac:dyDescent="0.25">
      <c r="A48" s="476" t="str">
        <f>'แบบ ป.สน-01'!A60:C60</f>
        <v xml:space="preserve">1. เป็นผู้ดำเนินการหรือมีส่วนเกี่ยวข้องกับการเพิ่มจำนวนนักศึกษาใหม่ระดับปริญญาตรี โท เอก เช่น การประชาสัมพันธ์หลักสูตร </v>
      </c>
      <c r="B48" s="477"/>
      <c r="C48" s="478"/>
      <c r="D48" s="80" t="str">
        <f>IF('แบบ ป.สน-01'!I60&lt;&gt;"",'แบบ ป.สน-01'!I60,"")</f>
        <v/>
      </c>
      <c r="E48" s="463"/>
      <c r="F48" s="465"/>
      <c r="G48" s="464"/>
      <c r="H48" s="463"/>
      <c r="I48" s="464"/>
      <c r="J48" s="80" t="str">
        <f>IF('แบบ ป.สน-01'!G60&lt;&gt;"",'แบบ ป.สน-01'!G60,"")</f>
        <v/>
      </c>
      <c r="K48" s="79"/>
      <c r="L48" s="82">
        <f>IF(J48&lt;&gt;"",K48*J48,0)</f>
        <v>0</v>
      </c>
    </row>
    <row r="49" spans="1:12" ht="42" customHeight="1" x14ac:dyDescent="0.25">
      <c r="A49" s="476" t="str">
        <f>'แบบ ป.สน-01'!A61:C61</f>
        <v>2. เป็นผู้ดำเนินโครงการ/กิจกรรมหรือมีส่วนร่วมให้นักศึกษาผ่านกระบวนการพัฒนานักศึกษา 5 ด้าน</v>
      </c>
      <c r="B49" s="477"/>
      <c r="C49" s="478"/>
      <c r="D49" s="80" t="str">
        <f>IF('แบบ ป.สน-01'!I61&lt;&gt;"",'แบบ ป.สน-01'!I61,"")</f>
        <v/>
      </c>
      <c r="E49" s="463"/>
      <c r="F49" s="465"/>
      <c r="G49" s="464"/>
      <c r="H49" s="463"/>
      <c r="I49" s="464"/>
      <c r="J49" s="80" t="str">
        <f>IF('แบบ ป.สน-01'!G61&lt;&gt;"",'แบบ ป.สน-01'!G61,"")</f>
        <v/>
      </c>
      <c r="K49" s="79"/>
      <c r="L49" s="82">
        <f>IF(J49&lt;&gt;"",K49*J49,0)</f>
        <v>0</v>
      </c>
    </row>
    <row r="50" spans="1:12" ht="18.75" x14ac:dyDescent="0.25">
      <c r="A50" s="476" t="str">
        <f>'แบบ ป.สน-01'!A62:C62</f>
        <v>3. การดำเนินโครงการ/กิจกรรมด้านการสร้างความเป็นผู้ประกอบการให้กับนักศึกษา</v>
      </c>
      <c r="B50" s="477"/>
      <c r="C50" s="478"/>
      <c r="D50" s="85" t="str">
        <f>IF('แบบ ป.สน-01'!I62&lt;&gt;"",'แบบ ป.สน-01'!I62,"")</f>
        <v/>
      </c>
      <c r="E50" s="482"/>
      <c r="F50" s="483"/>
      <c r="G50" s="484"/>
      <c r="H50" s="482"/>
      <c r="I50" s="484"/>
      <c r="J50" s="85" t="str">
        <f>IF('แบบ ป.สน-01'!G62&lt;&gt;"",'แบบ ป.สน-01'!G62,"")</f>
        <v/>
      </c>
      <c r="K50" s="86"/>
      <c r="L50" s="82">
        <f>IF(J50&lt;&gt;"",K50*J50,0)</f>
        <v>0</v>
      </c>
    </row>
    <row r="51" spans="1:12" ht="18.75" x14ac:dyDescent="0.25">
      <c r="A51" s="476" t="str">
        <f>'แบบ ป.สน-01'!A63:C63</f>
        <v>4. การดำเนินโครงการ/กิจกรรม หลักสูตร Life-long Learning</v>
      </c>
      <c r="B51" s="477"/>
      <c r="C51" s="478"/>
      <c r="D51" s="80" t="str">
        <f>IF('แบบ ป.สน-01'!I63&lt;&gt;"",'แบบ ป.สน-01'!I63,"")</f>
        <v/>
      </c>
      <c r="E51" s="463"/>
      <c r="F51" s="465"/>
      <c r="G51" s="464"/>
      <c r="H51" s="463"/>
      <c r="I51" s="464"/>
      <c r="J51" s="80" t="str">
        <f>IF('แบบ ป.สน-01'!G63&lt;&gt;"",'แบบ ป.สน-01'!G63,"")</f>
        <v/>
      </c>
      <c r="K51" s="79"/>
      <c r="L51" s="82">
        <f>IF(J51&lt;&gt;"",K51*J51,0)</f>
        <v>0</v>
      </c>
    </row>
    <row r="52" spans="1:12" ht="42" customHeight="1" x14ac:dyDescent="0.25">
      <c r="A52" s="476" t="str">
        <f>'แบบ ป.สน-01'!A64:C64</f>
        <v>5. เป็นอาจารย์ที่ปรึกษาของนักศึกษา หรือมีส่วนร่วมให้นักศึกษาได้รับรางวัลในระดับชาติ หรือนานาชาติ</v>
      </c>
      <c r="B52" s="477"/>
      <c r="C52" s="478"/>
      <c r="D52" s="80" t="str">
        <f>IF('แบบ ป.สน-01'!I64&lt;&gt;"",'แบบ ป.สน-01'!I64,"")</f>
        <v/>
      </c>
      <c r="E52" s="463"/>
      <c r="F52" s="465"/>
      <c r="G52" s="464"/>
      <c r="H52" s="463"/>
      <c r="I52" s="464"/>
      <c r="J52" s="80" t="str">
        <f>IF('แบบ ป.สน-01'!G64&lt;&gt;"",'แบบ ป.สน-01'!G64,"")</f>
        <v/>
      </c>
      <c r="K52" s="79"/>
      <c r="L52" s="82">
        <f>IF(J52&lt;&gt;"",K52*J52,0)</f>
        <v>0</v>
      </c>
    </row>
    <row r="53" spans="1:12" ht="18.75" x14ac:dyDescent="0.25">
      <c r="A53" s="488" t="str">
        <f>'แบบ ป.สน-01'!A65:C65</f>
        <v>2.2 ด้านการวิจัยและนวัตกรรม</v>
      </c>
      <c r="B53" s="489"/>
      <c r="C53" s="490"/>
      <c r="D53" s="80"/>
      <c r="E53" s="463"/>
      <c r="F53" s="465"/>
      <c r="G53" s="464"/>
      <c r="H53" s="463"/>
      <c r="I53" s="464"/>
      <c r="J53" s="80"/>
      <c r="K53" s="79"/>
      <c r="L53" s="82"/>
    </row>
    <row r="54" spans="1:12" ht="42" customHeight="1" x14ac:dyDescent="0.25">
      <c r="A54" s="476" t="str">
        <f>'แบบ ป.สน-01'!A66:C66</f>
        <v>1. มีผลงานวิจัยหรืองานสร้างสรรค์ที่นำไปใช้ประโยชน์</v>
      </c>
      <c r="B54" s="477"/>
      <c r="C54" s="478"/>
      <c r="D54" s="80" t="str">
        <f>IF('แบบ ป.สน-01'!I66&lt;&gt;"",'แบบ ป.สน-01'!I66,"")</f>
        <v/>
      </c>
      <c r="E54" s="463"/>
      <c r="F54" s="465"/>
      <c r="G54" s="464"/>
      <c r="H54" s="463"/>
      <c r="I54" s="464"/>
      <c r="J54" s="80" t="str">
        <f>IF('แบบ ป.สน-01'!G66&lt;&gt;"",'แบบ ป.สน-01'!G66,"")</f>
        <v/>
      </c>
      <c r="K54" s="79"/>
      <c r="L54" s="82">
        <f>IF(J54&lt;&gt;"",K54*J54,0)</f>
        <v>0</v>
      </c>
    </row>
    <row r="55" spans="1:12" ht="42" customHeight="1" x14ac:dyDescent="0.25">
      <c r="A55" s="476" t="str">
        <f>'แบบ ป.สน-01'!A67:C67</f>
        <v>2. มีผลงานวิจัยที่นำไปใช้ในเชิงพาณิชย์</v>
      </c>
      <c r="B55" s="477"/>
      <c r="C55" s="478"/>
      <c r="D55" s="80" t="str">
        <f>IF('แบบ ป.สน-01'!I67&lt;&gt;"",'แบบ ป.สน-01'!I67,"")</f>
        <v/>
      </c>
      <c r="E55" s="463"/>
      <c r="F55" s="465"/>
      <c r="G55" s="464"/>
      <c r="H55" s="463"/>
      <c r="I55" s="464"/>
      <c r="J55" s="80" t="str">
        <f>IF('แบบ ป.สน-01'!G67&lt;&gt;"",'แบบ ป.สน-01'!G67,"")</f>
        <v/>
      </c>
      <c r="K55" s="79"/>
      <c r="L55" s="82">
        <f>IF(J55&lt;&gt;"",K55*J55,0)</f>
        <v>0</v>
      </c>
    </row>
    <row r="56" spans="1:12" ht="42" customHeight="1" x14ac:dyDescent="0.25">
      <c r="A56" s="476" t="str">
        <f>'แบบ ป.สน-01'!A68:C68</f>
        <v>3. มีบทความวิจัยที่ได้รับการอ้างอิง (Citation)</v>
      </c>
      <c r="B56" s="477"/>
      <c r="C56" s="478"/>
      <c r="D56" s="80" t="str">
        <f>IF('แบบ ป.สน-01'!I68&lt;&gt;"",'แบบ ป.สน-01'!I68,"")</f>
        <v/>
      </c>
      <c r="E56" s="463"/>
      <c r="F56" s="465"/>
      <c r="G56" s="464"/>
      <c r="H56" s="463"/>
      <c r="I56" s="464"/>
      <c r="J56" s="80" t="str">
        <f>IF('แบบ ป.สน-01'!G68&lt;&gt;"",'แบบ ป.สน-01'!G68,"")</f>
        <v/>
      </c>
      <c r="K56" s="79"/>
      <c r="L56" s="82">
        <f>IF(J56&lt;&gt;"",K56*J56,0)</f>
        <v>0</v>
      </c>
    </row>
    <row r="57" spans="1:12" ht="18.75" x14ac:dyDescent="0.25">
      <c r="A57" s="485" t="str">
        <f>'แบบ ป.สน-01'!A69:C69</f>
        <v xml:space="preserve">มิติที่ 3 การขับเคลื่อนความเป็นนานาชาติ (International) </v>
      </c>
      <c r="B57" s="486"/>
      <c r="C57" s="487"/>
      <c r="D57" s="80"/>
      <c r="E57" s="463"/>
      <c r="F57" s="465"/>
      <c r="G57" s="464"/>
      <c r="H57" s="463"/>
      <c r="I57" s="464"/>
      <c r="J57" s="80"/>
      <c r="K57" s="79"/>
      <c r="L57" s="82"/>
    </row>
    <row r="58" spans="1:12" ht="42" customHeight="1" x14ac:dyDescent="0.25">
      <c r="A58" s="476" t="str">
        <f>'แบบ ป.สน-01'!A70:C70</f>
        <v>1. ดำเนินการหรือมีส่วนร่วมในการเพิ่มจำนวนนักศึกษาต่างชาติทุกระดับ/ทุกหลักสูตร</v>
      </c>
      <c r="B58" s="477"/>
      <c r="C58" s="478"/>
      <c r="D58" s="80" t="str">
        <f>IF('แบบ ป.สน-01'!I70&lt;&gt;"",'แบบ ป.สน-01'!I70,"")</f>
        <v/>
      </c>
      <c r="E58" s="463"/>
      <c r="F58" s="465"/>
      <c r="G58" s="464"/>
      <c r="H58" s="463"/>
      <c r="I58" s="464"/>
      <c r="J58" s="80" t="str">
        <f>IF('แบบ ป.สน-01'!G70&lt;&gt;"",'แบบ ป.สน-01'!G70,"")</f>
        <v/>
      </c>
      <c r="K58" s="79"/>
      <c r="L58" s="82">
        <f>IF(J58&lt;&gt;"",K58*J58,0)</f>
        <v>0</v>
      </c>
    </row>
    <row r="59" spans="1:12" ht="42" customHeight="1" x14ac:dyDescent="0.25">
      <c r="A59" s="476" t="str">
        <f>'แบบ ป.สน-01'!A71:C71</f>
        <v>2. การดำเนินหรือมีส่วนร่วมโครงการ/กิจกรรมกับต่างชาติตามความร่วมมือ</v>
      </c>
      <c r="B59" s="477"/>
      <c r="C59" s="478"/>
      <c r="D59" s="80" t="str">
        <f>IF('แบบ ป.สน-01'!I71&lt;&gt;"",'แบบ ป.สน-01'!I71,"")</f>
        <v/>
      </c>
      <c r="E59" s="463"/>
      <c r="F59" s="465"/>
      <c r="G59" s="464"/>
      <c r="H59" s="463"/>
      <c r="I59" s="464"/>
      <c r="J59" s="80" t="str">
        <f>IF('แบบ ป.สน-01'!G71&lt;&gt;"",'แบบ ป.สน-01'!G71,"")</f>
        <v/>
      </c>
      <c r="K59" s="79"/>
      <c r="L59" s="82">
        <f>IF(J59&lt;&gt;"",K59*J59,0)</f>
        <v>0</v>
      </c>
    </row>
    <row r="60" spans="1:12" ht="42" customHeight="1" x14ac:dyDescent="0.25">
      <c r="A60" s="476" t="str">
        <f>'แบบ ป.สน-01'!A74:C74</f>
        <v>3. ดำเนินการหรือมีส่วนร่วมในกิจกรรมกับอาจารย์/นักวิจัยแลกเปลี่ยน (Inbound) หรือบุคลากรชาวต่างชาติ</v>
      </c>
      <c r="B60" s="477"/>
      <c r="C60" s="478"/>
      <c r="D60" s="85" t="str">
        <f>IF('แบบ ป.สน-01'!I74&lt;&gt;"",'แบบ ป.สน-01'!I74,"")</f>
        <v/>
      </c>
      <c r="E60" s="482"/>
      <c r="F60" s="483"/>
      <c r="G60" s="484"/>
      <c r="H60" s="482"/>
      <c r="I60" s="484"/>
      <c r="J60" s="85" t="str">
        <f>IF('แบบ ป.สน-01'!G74&lt;&gt;"",'แบบ ป.สน-01'!G74,"")</f>
        <v/>
      </c>
      <c r="K60" s="86"/>
      <c r="L60" s="82">
        <f>IF(J60&lt;&gt;"",K60*J60,0)</f>
        <v>0</v>
      </c>
    </row>
    <row r="61" spans="1:12" ht="42" customHeight="1" x14ac:dyDescent="0.25">
      <c r="A61" s="476" t="str">
        <f>'แบบ ป.สน-01'!A75:C75</f>
        <v>4. ดำเนินการหรือมีส่วนร่วมในกิจกรรมหรือเป็น อาจารย์/นักวิจัยแลกเปลี่ยน (Outbound)</v>
      </c>
      <c r="B61" s="477"/>
      <c r="C61" s="478"/>
      <c r="D61" s="85" t="str">
        <f>IF('แบบ ป.สน-01'!I75&lt;&gt;"",'แบบ ป.สน-01'!I75,"")</f>
        <v/>
      </c>
      <c r="E61" s="482"/>
      <c r="F61" s="483"/>
      <c r="G61" s="484"/>
      <c r="H61" s="482"/>
      <c r="I61" s="484"/>
      <c r="J61" s="85" t="str">
        <f>IF('แบบ ป.สน-01'!G75&lt;&gt;"",'แบบ ป.สน-01'!G75,"")</f>
        <v/>
      </c>
      <c r="K61" s="86"/>
      <c r="L61" s="82">
        <f t="shared" ref="L61:L68" si="1">IF(J61&lt;&gt;"",K61*J61,0)</f>
        <v>0</v>
      </c>
    </row>
    <row r="62" spans="1:12" ht="42" customHeight="1" x14ac:dyDescent="0.25">
      <c r="A62" s="476" t="str">
        <f>'แบบ ป.สน-01'!A76:C76</f>
        <v>5. ดำเนินการหรือมีส่วนร่วมในกิจกรรมกับนักศึกษาแลกเปลี่ยน (Inbound) หรือผู้เข้ารับการฝึกอบรมชาวต่างชาติ</v>
      </c>
      <c r="B62" s="477"/>
      <c r="C62" s="478"/>
      <c r="D62" s="80" t="str">
        <f>IF('แบบ ป.สน-01'!I76&lt;&gt;"",'แบบ ป.สน-01'!I76,"")</f>
        <v/>
      </c>
      <c r="E62" s="463"/>
      <c r="F62" s="465"/>
      <c r="G62" s="464"/>
      <c r="H62" s="463"/>
      <c r="I62" s="464"/>
      <c r="J62" s="80" t="str">
        <f>IF('แบบ ป.สน-01'!G76&lt;&gt;"",'แบบ ป.สน-01'!G76,"")</f>
        <v/>
      </c>
      <c r="K62" s="79"/>
      <c r="L62" s="82">
        <f t="shared" si="1"/>
        <v>0</v>
      </c>
    </row>
    <row r="63" spans="1:12" ht="42" customHeight="1" x14ac:dyDescent="0.25">
      <c r="A63" s="476" t="str">
        <f>'แบบ ป.สน-01'!A77:C77</f>
        <v>6. ดำเนินการหรือมีส่วนร่วมในกิจกรรมกับนักศึกษาแลกเปลี่ยน (Outbound) หรือเดินทางไปศึกษาต่อในต่างประเทศ</v>
      </c>
      <c r="B63" s="477"/>
      <c r="C63" s="478"/>
      <c r="D63" s="80" t="str">
        <f>IF('แบบ ป.สน-01'!I77&lt;&gt;"",'แบบ ป.สน-01'!I77,"")</f>
        <v/>
      </c>
      <c r="E63" s="463"/>
      <c r="F63" s="465"/>
      <c r="G63" s="464"/>
      <c r="H63" s="463"/>
      <c r="I63" s="464"/>
      <c r="J63" s="80" t="str">
        <f>IF('แบบ ป.สน-01'!G77&lt;&gt;"",'แบบ ป.สน-01'!G77,"")</f>
        <v/>
      </c>
      <c r="K63" s="79"/>
      <c r="L63" s="82">
        <f t="shared" si="1"/>
        <v>0</v>
      </c>
    </row>
    <row r="64" spans="1:12" ht="42" customHeight="1" x14ac:dyDescent="0.25">
      <c r="A64" s="476" t="str">
        <f>'แบบ ป.สน-01'!A78:C78</f>
        <v>7. ดำเนินการหรือมีส่วนร่วมในกิจกรรมเพื่อขับเคลื่อนให้นักศึกษาที่มีผลสอบมาตรฐานภาษาอังกฤษ (CEFR) ตั้งแต่ B1 ขึ้นไป</v>
      </c>
      <c r="B64" s="477"/>
      <c r="C64" s="478"/>
      <c r="D64" s="80" t="str">
        <f>IF('แบบ ป.สน-01'!I78&lt;&gt;"",'แบบ ป.สน-01'!I78,"")</f>
        <v/>
      </c>
      <c r="E64" s="463"/>
      <c r="F64" s="465"/>
      <c r="G64" s="464"/>
      <c r="H64" s="463"/>
      <c r="I64" s="464"/>
      <c r="J64" s="80" t="str">
        <f>IF('แบบ ป.สน-01'!G78&lt;&gt;"",'แบบ ป.สน-01'!G78,"")</f>
        <v/>
      </c>
      <c r="K64" s="79"/>
      <c r="L64" s="82">
        <f t="shared" si="1"/>
        <v>0</v>
      </c>
    </row>
    <row r="65" spans="1:12" ht="18.75" x14ac:dyDescent="0.25">
      <c r="A65" s="476" t="str">
        <f>'แบบ ป.สน-01'!A79:C79</f>
        <v>8. เป็นคณะทำงานหรือมีผลงานนำไปจัดอันดับ WEBOMETRIC</v>
      </c>
      <c r="B65" s="477"/>
      <c r="C65" s="478"/>
      <c r="D65" s="80" t="str">
        <f>IF('แบบ ป.สน-01'!I79&lt;&gt;"",'แบบ ป.สน-01'!I79,"")</f>
        <v/>
      </c>
      <c r="E65" s="463"/>
      <c r="F65" s="465"/>
      <c r="G65" s="464"/>
      <c r="H65" s="463"/>
      <c r="I65" s="464"/>
      <c r="J65" s="80" t="str">
        <f>IF('แบบ ป.สน-01'!G79&lt;&gt;"",'แบบ ป.สน-01'!G79,"")</f>
        <v/>
      </c>
      <c r="K65" s="79"/>
      <c r="L65" s="82">
        <f t="shared" si="1"/>
        <v>0</v>
      </c>
    </row>
    <row r="66" spans="1:12" ht="18.75" x14ac:dyDescent="0.25">
      <c r="A66" s="476" t="str">
        <f>'แบบ ป.สน-01'!A80:C80</f>
        <v>9. เป็นคณะทำงานหรือมีผลงานนำไปจัดอันดับ SDG Impact Ranking</v>
      </c>
      <c r="B66" s="477"/>
      <c r="C66" s="478"/>
      <c r="D66" s="80" t="str">
        <f>IF('แบบ ป.สน-01'!I80&lt;&gt;"",'แบบ ป.สน-01'!I80,"")</f>
        <v/>
      </c>
      <c r="E66" s="463"/>
      <c r="F66" s="465"/>
      <c r="G66" s="464"/>
      <c r="H66" s="463"/>
      <c r="I66" s="464"/>
      <c r="J66" s="80" t="str">
        <f>IF('แบบ ป.สน-01'!G80&lt;&gt;"",'แบบ ป.สน-01'!G80,"")</f>
        <v/>
      </c>
      <c r="K66" s="79"/>
      <c r="L66" s="82">
        <f t="shared" si="1"/>
        <v>0</v>
      </c>
    </row>
    <row r="67" spans="1:12" ht="18.75" x14ac:dyDescent="0.25">
      <c r="A67" s="476" t="str">
        <f>'แบบ ป.สน-01'!A81:C81</f>
        <v>10. เป็นคณะทำงานหรือมีผลงานนำไปการจัดอันดับ U-Multirank</v>
      </c>
      <c r="B67" s="477"/>
      <c r="C67" s="478"/>
      <c r="D67" s="80" t="str">
        <f>IF('แบบ ป.สน-01'!I81&lt;&gt;"",'แบบ ป.สน-01'!I81,"")</f>
        <v/>
      </c>
      <c r="E67" s="463"/>
      <c r="F67" s="465"/>
      <c r="G67" s="464"/>
      <c r="H67" s="463"/>
      <c r="I67" s="464"/>
      <c r="J67" s="80" t="str">
        <f>IF('แบบ ป.สน-01'!G81&lt;&gt;"",'แบบ ป.สน-01'!G81,"")</f>
        <v/>
      </c>
      <c r="K67" s="79"/>
      <c r="L67" s="82">
        <f t="shared" si="1"/>
        <v>0</v>
      </c>
    </row>
    <row r="68" spans="1:12" ht="18.75" x14ac:dyDescent="0.25">
      <c r="A68" s="476" t="str">
        <f>'แบบ ป.สน-01'!A82:C82</f>
        <v>11. เป็นคณะทำงานหรือมีผลงานนำไปจัดอันดับ Green University Ranking</v>
      </c>
      <c r="B68" s="477"/>
      <c r="C68" s="478"/>
      <c r="D68" s="80" t="str">
        <f>IF('แบบ ป.สน-01'!I82&lt;&gt;"",'แบบ ป.สน-01'!I82,"")</f>
        <v/>
      </c>
      <c r="E68" s="463"/>
      <c r="F68" s="465"/>
      <c r="G68" s="464"/>
      <c r="H68" s="463"/>
      <c r="I68" s="464"/>
      <c r="J68" s="80" t="str">
        <f>IF('แบบ ป.สน-01'!G82&lt;&gt;"",'แบบ ป.สน-01'!G82,"")</f>
        <v/>
      </c>
      <c r="K68" s="79"/>
      <c r="L68" s="82">
        <f t="shared" si="1"/>
        <v>0</v>
      </c>
    </row>
    <row r="69" spans="1:12" ht="18.75" x14ac:dyDescent="0.25">
      <c r="A69" s="485" t="str">
        <f>'แบบ ป.สน-01'!A83:C83</f>
        <v>มิติที่ 4 การพลิกโฉมมหาวิทยาลัย (Reinventing)</v>
      </c>
      <c r="B69" s="486"/>
      <c r="C69" s="487"/>
      <c r="D69" s="80"/>
      <c r="E69" s="463"/>
      <c r="F69" s="465"/>
      <c r="G69" s="464"/>
      <c r="H69" s="463"/>
      <c r="I69" s="464"/>
      <c r="J69" s="80"/>
      <c r="K69" s="79"/>
      <c r="L69" s="82"/>
    </row>
    <row r="70" spans="1:12" ht="18.75" x14ac:dyDescent="0.25">
      <c r="A70" s="476" t="str">
        <f>'แบบ ป.สน-01'!A84:C84</f>
        <v>1. มีผลงานวิจัยที่ยื่นขอจดสิทธิบัตร/อนุสิทธิบัตร/บัญชีนวัตกรรม/นวัตกรรมต้นแบบ</v>
      </c>
      <c r="B70" s="477"/>
      <c r="C70" s="478"/>
      <c r="D70" s="80" t="str">
        <f>IF('แบบ ป.สน-01'!I84&lt;&gt;"",'แบบ ป.สน-01'!I84,"")</f>
        <v/>
      </c>
      <c r="E70" s="463"/>
      <c r="F70" s="465"/>
      <c r="G70" s="464"/>
      <c r="H70" s="463"/>
      <c r="I70" s="464"/>
      <c r="J70" s="80" t="str">
        <f>IF('แบบ ป.สน-01'!G84&lt;&gt;"",'แบบ ป.สน-01'!G84,"")</f>
        <v/>
      </c>
      <c r="K70" s="79"/>
      <c r="L70" s="82">
        <f t="shared" ref="L70:L78" si="2">IF(J70&lt;&gt;"",K70*J70,0)</f>
        <v>0</v>
      </c>
    </row>
    <row r="71" spans="1:12" ht="42" customHeight="1" x14ac:dyDescent="0.25">
      <c r="A71" s="476" t="str">
        <f>'แบบ ป.สน-01'!A85:C85</f>
        <v>2. การดำเนินกิจกรรมหรือมีส่วนร่วมนักศึกษาและบัณฑิตผู้ประกอบการ หรือผู้ที่ได้รับการพัฒนาเป็นผู้ประกอบการ</v>
      </c>
      <c r="B71" s="477"/>
      <c r="C71" s="478"/>
      <c r="D71" s="80" t="str">
        <f>IF('แบบ ป.สน-01'!I85&lt;&gt;"",'แบบ ป.สน-01'!I85,"")</f>
        <v/>
      </c>
      <c r="E71" s="463"/>
      <c r="F71" s="465"/>
      <c r="G71" s="464"/>
      <c r="H71" s="463"/>
      <c r="I71" s="464"/>
      <c r="J71" s="80" t="str">
        <f>IF('แบบ ป.สน-01'!G85&lt;&gt;"",'แบบ ป.สน-01'!G85,"")</f>
        <v/>
      </c>
      <c r="K71" s="79"/>
      <c r="L71" s="82">
        <f t="shared" si="2"/>
        <v>0</v>
      </c>
    </row>
    <row r="72" spans="1:12" ht="42" customHeight="1" x14ac:dyDescent="0.25">
      <c r="A72" s="476" t="str">
        <f>'แบบ ป.สน-01'!A86:C86</f>
        <v>3. การมีส่วนร่วมทำให้นักศึกษาหรือศิษย์เก่าได้รับรางวัลด้านผู้ประกอบการ (Startup Awards)</v>
      </c>
      <c r="B72" s="477"/>
      <c r="C72" s="478"/>
      <c r="D72" s="85" t="str">
        <f>IF('แบบ ป.สน-01'!I86&lt;&gt;"",'แบบ ป.สน-01'!I86,"")</f>
        <v/>
      </c>
      <c r="E72" s="482"/>
      <c r="F72" s="483"/>
      <c r="G72" s="484"/>
      <c r="H72" s="482"/>
      <c r="I72" s="484"/>
      <c r="J72" s="85" t="str">
        <f>IF('แบบ ป.สน-01'!G86&lt;&gt;"",'แบบ ป.สน-01'!G86,"")</f>
        <v/>
      </c>
      <c r="K72" s="86"/>
      <c r="L72" s="82">
        <f t="shared" si="2"/>
        <v>0</v>
      </c>
    </row>
    <row r="73" spans="1:12" ht="42" customHeight="1" x14ac:dyDescent="0.25">
      <c r="A73" s="476" t="str">
        <f>'แบบ ป.สน-01'!A87:C87</f>
        <v xml:space="preserve">4. การมีส่วนร่วมในการจัดหางบประมาณจากแหล่งทุนภายนอกสนับสนุนการสร้างผู้ประกอบการ/ธุรกิจใหม่ (ของศิษย์เก่า/ภาคธุรกิจ/บุคคลภายนอก) </v>
      </c>
      <c r="B73" s="477"/>
      <c r="C73" s="478"/>
      <c r="D73" s="80" t="str">
        <f>IF('แบบ ป.สน-01'!I87&lt;&gt;"",'แบบ ป.สน-01'!I87,"")</f>
        <v/>
      </c>
      <c r="E73" s="463"/>
      <c r="F73" s="465"/>
      <c r="G73" s="464"/>
      <c r="H73" s="463"/>
      <c r="I73" s="464"/>
      <c r="J73" s="80" t="str">
        <f>IF('แบบ ป.สน-01'!G87&lt;&gt;"",'แบบ ป.สน-01'!G87,"")</f>
        <v/>
      </c>
      <c r="K73" s="79"/>
      <c r="L73" s="82">
        <f t="shared" si="2"/>
        <v>0</v>
      </c>
    </row>
    <row r="74" spans="1:12" ht="42" customHeight="1" x14ac:dyDescent="0.25">
      <c r="A74" s="476" t="str">
        <f>'แบบ ป.สน-01'!A90:C90</f>
        <v>5. เป็นผู้ที่ดำเนินการและมีส่วนร่วมให้นักศึกษาได้แลกเปลี่ยนความรู้สู่ภาคธุรกิจ/อุตสาหกรรม</v>
      </c>
      <c r="B74" s="477"/>
      <c r="C74" s="478"/>
      <c r="D74" s="85" t="str">
        <f>IF('แบบ ป.สน-01'!I90&lt;&gt;"",'แบบ ป.สน-01'!I90,"")</f>
        <v/>
      </c>
      <c r="E74" s="482"/>
      <c r="F74" s="483"/>
      <c r="G74" s="484"/>
      <c r="H74" s="482"/>
      <c r="I74" s="484"/>
      <c r="J74" s="85" t="str">
        <f>IF('แบบ ป.สน-01'!G90&lt;&gt;"",'แบบ ป.สน-01'!G90,"")</f>
        <v/>
      </c>
      <c r="K74" s="86"/>
      <c r="L74" s="82">
        <f t="shared" si="2"/>
        <v>0</v>
      </c>
    </row>
    <row r="75" spans="1:12" ht="42" customHeight="1" x14ac:dyDescent="0.25">
      <c r="A75" s="476" t="str">
        <f>'แบบ ป.สน-01'!A91:C91</f>
        <v>6. เป็นผู้ดำเนินการหรือมีส่วนร่วมในการพัฒนาเทคโนโลยีหรือนวัตกรรมระบบนิเวศด้านเทคโนโลยีและนวัตกรรมเพื่อเร่งพัฒนาผู้ประกอบการ</v>
      </c>
      <c r="B75" s="477"/>
      <c r="C75" s="478"/>
      <c r="D75" s="85" t="str">
        <f>IF('แบบ ป.สน-01'!I91&lt;&gt;"",'แบบ ป.สน-01'!I91,"")</f>
        <v/>
      </c>
      <c r="E75" s="482"/>
      <c r="F75" s="483"/>
      <c r="G75" s="484"/>
      <c r="H75" s="482"/>
      <c r="I75" s="484"/>
      <c r="J75" s="85" t="str">
        <f>IF('แบบ ป.สน-01'!G91&lt;&gt;"",'แบบ ป.สน-01'!G91,"")</f>
        <v/>
      </c>
      <c r="K75" s="86"/>
      <c r="L75" s="82">
        <f t="shared" si="2"/>
        <v>0</v>
      </c>
    </row>
    <row r="76" spans="1:12" ht="42" customHeight="1" x14ac:dyDescent="0.25">
      <c r="A76" s="476" t="str">
        <f>'แบบ ป.สน-01'!A92:C92</f>
        <v>7. ดำเนินการหรือมีส่วนร่วม หลักสูตร/โปรแกรมเฉพาะที่ใช้เทคโนโลยี/นวัตกรรมเพื่อพัฒนาความเป็นผู้ประกอบการ</v>
      </c>
      <c r="B76" s="477"/>
      <c r="C76" s="478"/>
      <c r="D76" s="80" t="str">
        <f>IF('แบบ ป.สน-01'!I92&lt;&gt;"",'แบบ ป.สน-01'!I92,"")</f>
        <v/>
      </c>
      <c r="E76" s="463"/>
      <c r="F76" s="465"/>
      <c r="G76" s="464"/>
      <c r="H76" s="463"/>
      <c r="I76" s="464"/>
      <c r="J76" s="80" t="str">
        <f>IF('แบบ ป.สน-01'!G92&lt;&gt;"",'แบบ ป.สน-01'!G92,"")</f>
        <v/>
      </c>
      <c r="K76" s="79"/>
      <c r="L76" s="82">
        <f t="shared" si="2"/>
        <v>0</v>
      </c>
    </row>
    <row r="77" spans="1:12" ht="42" customHeight="1" x14ac:dyDescent="0.25">
      <c r="A77" s="476" t="str">
        <f>'แบบ ป.สน-01'!A93:C93</f>
        <v>8. เป็นผู้ดำเนินการให้ได้มาซึ่งงบประมาณการพัฒนาเทคโนโลยี/นวัตกรรมเพื่อพัฒนาความเป็นผู้ประกอบการ</v>
      </c>
      <c r="B77" s="477"/>
      <c r="C77" s="478"/>
      <c r="D77" s="80" t="str">
        <f>IF('แบบ ป.สน-01'!I93&lt;&gt;"",'แบบ ป.สน-01'!I93,"")</f>
        <v/>
      </c>
      <c r="E77" s="463"/>
      <c r="F77" s="465"/>
      <c r="G77" s="464"/>
      <c r="H77" s="463"/>
      <c r="I77" s="464"/>
      <c r="J77" s="80" t="str">
        <f>IF('แบบ ป.สน-01'!G93&lt;&gt;"",'แบบ ป.สน-01'!G93,"")</f>
        <v/>
      </c>
      <c r="K77" s="79"/>
      <c r="L77" s="82">
        <f t="shared" si="2"/>
        <v>0</v>
      </c>
    </row>
    <row r="78" spans="1:12" ht="42" customHeight="1" x14ac:dyDescent="0.25">
      <c r="A78" s="476" t="str">
        <f>'แบบ ป.สน-01'!A94:C94</f>
        <v>9. ดำเนินการหรือมีส่วนร่วมความร่วมมือเพื่อพัฒนาผู้ประกอบการและส่งเสริมการสร้างนวัตกรรมกับภาคธุรกิจ/อุตสาหกรรม</v>
      </c>
      <c r="B78" s="477"/>
      <c r="C78" s="478"/>
      <c r="D78" s="80" t="str">
        <f>IF('แบบ ป.สน-01'!I94&lt;&gt;"",'แบบ ป.สน-01'!I94,"")</f>
        <v/>
      </c>
      <c r="E78" s="463"/>
      <c r="F78" s="465"/>
      <c r="G78" s="464"/>
      <c r="H78" s="463"/>
      <c r="I78" s="464"/>
      <c r="J78" s="80" t="str">
        <f>IF('แบบ ป.สน-01'!G94&lt;&gt;"",'แบบ ป.สน-01'!G94,"")</f>
        <v/>
      </c>
      <c r="K78" s="79"/>
      <c r="L78" s="82">
        <f t="shared" si="2"/>
        <v>0</v>
      </c>
    </row>
    <row r="79" spans="1:12" ht="18.75" x14ac:dyDescent="0.25">
      <c r="A79" s="485" t="str">
        <f>'แบบ ป.สน-01'!A95:C95</f>
        <v>มิติที่ 5 การเพิ่มรายได้ลดรายจ่าย (Income)</v>
      </c>
      <c r="B79" s="486"/>
      <c r="C79" s="487"/>
      <c r="D79" s="80"/>
      <c r="E79" s="463"/>
      <c r="F79" s="465"/>
      <c r="G79" s="464"/>
      <c r="H79" s="463"/>
      <c r="I79" s="464"/>
      <c r="J79" s="80"/>
      <c r="K79" s="79"/>
      <c r="L79" s="82"/>
    </row>
    <row r="80" spans="1:12" ht="18.75" x14ac:dyDescent="0.25">
      <c r="A80" s="476" t="str">
        <f>'แบบ ป.สน-01'!A96:C96</f>
        <v>1. มีโครงการได้รับงบประมาณจากแหล่งงบประมาณแผ่นดินหรือแหล่งอื่น</v>
      </c>
      <c r="B80" s="477"/>
      <c r="C80" s="478"/>
      <c r="D80" s="80" t="str">
        <f>IF('แบบ ป.สน-01'!I96&lt;&gt;"",'แบบ ป.สน-01'!I96,"")</f>
        <v/>
      </c>
      <c r="E80" s="463"/>
      <c r="F80" s="465"/>
      <c r="G80" s="464"/>
      <c r="H80" s="463"/>
      <c r="I80" s="464"/>
      <c r="J80" s="80" t="str">
        <f>IF('แบบ ป.สน-01'!G96&lt;&gt;"",'แบบ ป.สน-01'!G96,"")</f>
        <v/>
      </c>
      <c r="K80" s="79"/>
      <c r="L80" s="82">
        <f>IF(J80&lt;&gt;"",K80*J80,0)</f>
        <v>0</v>
      </c>
    </row>
    <row r="81" spans="1:12" ht="18.75" x14ac:dyDescent="0.25">
      <c r="A81" s="476" t="str">
        <f>'แบบ ป.สน-01'!A97:C97</f>
        <v>2. การดำเนินการกิจกรรม/โครงการเพิ่มรายได้ให้กับหน่วยงาน</v>
      </c>
      <c r="B81" s="477"/>
      <c r="C81" s="478"/>
      <c r="D81" s="80" t="str">
        <f>IF('แบบ ป.สน-01'!I97&lt;&gt;"",'แบบ ป.สน-01'!I97,"")</f>
        <v/>
      </c>
      <c r="E81" s="463"/>
      <c r="F81" s="465"/>
      <c r="G81" s="464"/>
      <c r="H81" s="463"/>
      <c r="I81" s="464"/>
      <c r="J81" s="80" t="str">
        <f>IF('แบบ ป.สน-01'!G97&lt;&gt;"",'แบบ ป.สน-01'!G97,"")</f>
        <v/>
      </c>
      <c r="K81" s="79"/>
      <c r="L81" s="82">
        <f>IF(J81&lt;&gt;"",K81*J81,0)</f>
        <v>0</v>
      </c>
    </row>
    <row r="82" spans="1:12" ht="18.75" x14ac:dyDescent="0.25">
      <c r="A82" s="476" t="str">
        <f>'แบบ ป.สน-01'!A98:C98</f>
        <v>3. การดำเนินการกิจกรรม/โครงการที่ลดรายจ่ายให้กับหน่วยงาน</v>
      </c>
      <c r="B82" s="477"/>
      <c r="C82" s="478"/>
      <c r="D82" s="80" t="str">
        <f>IF('แบบ ป.สน-01'!I98&lt;&gt;"",'แบบ ป.สน-01'!I98,"")</f>
        <v/>
      </c>
      <c r="E82" s="463"/>
      <c r="F82" s="465"/>
      <c r="G82" s="464"/>
      <c r="H82" s="463"/>
      <c r="I82" s="464"/>
      <c r="J82" s="80" t="str">
        <f>IF('แบบ ป.สน-01'!G98&lt;&gt;"",'แบบ ป.สน-01'!G98,"")</f>
        <v/>
      </c>
      <c r="K82" s="79"/>
      <c r="L82" s="82">
        <f>IF(J82&lt;&gt;"",K82*J82,0)</f>
        <v>0</v>
      </c>
    </row>
    <row r="83" spans="1:12" ht="18.75" x14ac:dyDescent="0.25">
      <c r="A83" s="485" t="str">
        <f>'แบบ ป.สน-01'!A99:C99</f>
        <v>มิติที่ 6 การพัฒนาตามยุทธศาสตร์/อัตลักษณ์/ภารกิจเฉพาะของส่วนงาน</v>
      </c>
      <c r="B83" s="486"/>
      <c r="C83" s="487"/>
      <c r="D83" s="80"/>
      <c r="E83" s="463"/>
      <c r="F83" s="465"/>
      <c r="G83" s="464"/>
      <c r="H83" s="463"/>
      <c r="I83" s="464"/>
      <c r="J83" s="80"/>
      <c r="K83" s="79"/>
      <c r="L83" s="82"/>
    </row>
    <row r="84" spans="1:12" ht="42" customHeight="1" x14ac:dyDescent="0.25">
      <c r="A84" s="476" t="str">
        <f>'แบบ ป.สน-01'!A100:C100</f>
        <v>1. ดำเนินการหรือมีส่วนร่วม หลักสูตรระยะสั้น ทักษะการเรียนรู้ตลอดชีวิต ทักษะการใช้ชีวิต</v>
      </c>
      <c r="B84" s="477"/>
      <c r="C84" s="478"/>
      <c r="D84" s="80" t="str">
        <f>IF('แบบ ป.สน-01'!I100&lt;&gt;"",'แบบ ป.สน-01'!I100,"")</f>
        <v/>
      </c>
      <c r="E84" s="463"/>
      <c r="F84" s="465"/>
      <c r="G84" s="464"/>
      <c r="H84" s="463"/>
      <c r="I84" s="464"/>
      <c r="J84" s="80" t="str">
        <f>IF('แบบ ป.สน-01'!G100&lt;&gt;"",'แบบ ป.สน-01'!G100,"")</f>
        <v/>
      </c>
      <c r="K84" s="79"/>
      <c r="L84" s="82">
        <f t="shared" ref="L84:L89" si="3">IF(J84&lt;&gt;"",K84*J84,0)</f>
        <v>0</v>
      </c>
    </row>
    <row r="85" spans="1:12" ht="18.75" x14ac:dyDescent="0.25">
      <c r="A85" s="476" t="str">
        <f>'แบบ ป.สน-01'!A101:C101</f>
        <v xml:space="preserve">2. ดำเนินการหรือมีส่วนร่วม หลักสูตรระยะสั้น ทักษะความเป็นมนุษย์สู่ทศวรรษที่ 21   </v>
      </c>
      <c r="B85" s="477"/>
      <c r="C85" s="478"/>
      <c r="D85" s="80" t="str">
        <f>IF('แบบ ป.สน-01'!I101&lt;&gt;"",'แบบ ป.สน-01'!I101,"")</f>
        <v/>
      </c>
      <c r="E85" s="463"/>
      <c r="F85" s="465"/>
      <c r="G85" s="464"/>
      <c r="H85" s="463"/>
      <c r="I85" s="464"/>
      <c r="J85" s="80" t="str">
        <f>IF('แบบ ป.สน-01'!G101&lt;&gt;"",'แบบ ป.สน-01'!G101,"")</f>
        <v/>
      </c>
      <c r="K85" s="79"/>
      <c r="L85" s="82">
        <f t="shared" si="3"/>
        <v>0</v>
      </c>
    </row>
    <row r="86" spans="1:12" ht="42" customHeight="1" x14ac:dyDescent="0.25">
      <c r="A86" s="476" t="str">
        <f>'แบบ ป.สน-01'!A102:C102</f>
        <v>3. ดำเนินการหรือมีส่วนร่วมการขับเคลื่อนหรือมีผลงานตีพิมพ์วารสารผลิตกรรมการเกษตรเข้าสู่ฐานการตีพิมพ์ TCI</v>
      </c>
      <c r="B86" s="477"/>
      <c r="C86" s="478"/>
      <c r="D86" s="80" t="str">
        <f>IF('แบบ ป.สน-01'!I102&lt;&gt;"",'แบบ ป.สน-01'!I102,"")</f>
        <v/>
      </c>
      <c r="E86" s="463"/>
      <c r="F86" s="465"/>
      <c r="G86" s="464"/>
      <c r="H86" s="463"/>
      <c r="I86" s="464"/>
      <c r="J86" s="80" t="str">
        <f>IF('แบบ ป.สน-01'!G102&lt;&gt;"",'แบบ ป.สน-01'!G102,"")</f>
        <v/>
      </c>
      <c r="K86" s="79"/>
      <c r="L86" s="82">
        <f t="shared" si="3"/>
        <v>0</v>
      </c>
    </row>
    <row r="87" spans="1:12" ht="18.75" x14ac:dyDescent="0.25">
      <c r="A87" s="476" t="str">
        <f>'แบบ ป.สน-01'!A103:C103</f>
        <v>4. การดำเนินงานหรือมีส่วนร่วมโครงการก่อตั้งสถานีวิจัยแม่โจ้ - พะเยา</v>
      </c>
      <c r="B87" s="477"/>
      <c r="C87" s="478"/>
      <c r="D87" s="80" t="str">
        <f>IF('แบบ ป.สน-01'!I103&lt;&gt;"",'แบบ ป.สน-01'!I103,"")</f>
        <v/>
      </c>
      <c r="E87" s="463"/>
      <c r="F87" s="465"/>
      <c r="G87" s="464"/>
      <c r="H87" s="463"/>
      <c r="I87" s="464"/>
      <c r="J87" s="80" t="str">
        <f>IF('แบบ ป.สน-01'!G103&lt;&gt;"",'แบบ ป.สน-01'!G103,"")</f>
        <v/>
      </c>
      <c r="K87" s="79"/>
      <c r="L87" s="82">
        <f t="shared" si="3"/>
        <v>0</v>
      </c>
    </row>
    <row r="88" spans="1:12" ht="42" customHeight="1" x14ac:dyDescent="0.25">
      <c r="A88" s="476" t="str">
        <f>'แบบ ป.สน-01'!A104:C104</f>
        <v>5. ดำเนินการหรือมีส่วนร่วมสร้างผลิตผลและผลิตภัณฑ์ของคณะเพื่อการจำหน่ายแบบเป็นรูปธรรม</v>
      </c>
      <c r="B88" s="477"/>
      <c r="C88" s="478"/>
      <c r="D88" s="80">
        <f>IF('แบบ ป.สน-01'!I104&lt;&gt;"",'แบบ ป.สน-01'!I104,"")</f>
        <v>4</v>
      </c>
      <c r="E88" s="463"/>
      <c r="F88" s="465"/>
      <c r="G88" s="464"/>
      <c r="H88" s="463"/>
      <c r="I88" s="464"/>
      <c r="J88" s="80">
        <f>IF('แบบ ป.สน-01'!G104&lt;&gt;"",'แบบ ป.สน-01'!G104,"")</f>
        <v>5</v>
      </c>
      <c r="K88" s="79">
        <v>4</v>
      </c>
      <c r="L88" s="82">
        <f t="shared" si="3"/>
        <v>20</v>
      </c>
    </row>
    <row r="89" spans="1:12" ht="18.75" x14ac:dyDescent="0.25">
      <c r="A89" s="476" t="str">
        <f>'แบบ ป.สน-01'!A107:C107</f>
        <v>6. ดำเนินการหรือมีส่วนร่วมในการสร้างศูนย์ข้อมูลสารสนเทศทางดินและสิ่งแวดล้อม</v>
      </c>
      <c r="B89" s="477"/>
      <c r="C89" s="478"/>
      <c r="D89" s="85" t="str">
        <f>IF('แบบ ป.สน-01'!I107&lt;&gt;"",'แบบ ป.สน-01'!I107,"")</f>
        <v/>
      </c>
      <c r="E89" s="482"/>
      <c r="F89" s="483"/>
      <c r="G89" s="484"/>
      <c r="H89" s="482"/>
      <c r="I89" s="484"/>
      <c r="J89" s="85" t="str">
        <f>IF('แบบ ป.สน-01'!G107&lt;&gt;"",'แบบ ป.สน-01'!G107,"")</f>
        <v/>
      </c>
      <c r="K89" s="86"/>
      <c r="L89" s="82">
        <f t="shared" si="3"/>
        <v>0</v>
      </c>
    </row>
    <row r="90" spans="1:12" ht="42" customHeight="1" x14ac:dyDescent="0.25">
      <c r="A90" s="476" t="str">
        <f>'แบบ ป.สน-01'!A108:C108</f>
        <v>7. ดำเนินการหรือมีส่วนร่วม ในการให้บุคลากรได้รับพัฒนาเพื่อการทำงานเป็นทีม และทันต่อยุคสมัย</v>
      </c>
      <c r="B90" s="477"/>
      <c r="C90" s="478"/>
      <c r="D90" s="85">
        <v>4</v>
      </c>
      <c r="E90" s="482"/>
      <c r="F90" s="483"/>
      <c r="G90" s="484"/>
      <c r="H90" s="482"/>
      <c r="I90" s="484"/>
      <c r="J90" s="85">
        <v>15</v>
      </c>
      <c r="K90" s="86">
        <v>4</v>
      </c>
      <c r="L90" s="34">
        <f>IF(J90&lt;&gt;"",K90*J90,0)</f>
        <v>60</v>
      </c>
    </row>
    <row r="91" spans="1:12" ht="29.25" customHeight="1" x14ac:dyDescent="0.25">
      <c r="A91" s="476" t="str">
        <f>'แบบ ป.สน-01'!A109:C109</f>
        <v>8. ดำเนินการหรือมีส่วนร่วมในการดำเนินโครงการ/กิจกรรม Green office</v>
      </c>
      <c r="B91" s="477"/>
      <c r="C91" s="478"/>
      <c r="D91" s="80">
        <f>IF('แบบ ป.สน-01'!I109&lt;&gt;"",'แบบ ป.สน-01'!I109,"")</f>
        <v>4</v>
      </c>
      <c r="E91" s="463"/>
      <c r="F91" s="465"/>
      <c r="G91" s="464"/>
      <c r="H91" s="463"/>
      <c r="I91" s="464"/>
      <c r="J91" s="80">
        <v>15</v>
      </c>
      <c r="K91" s="79">
        <v>3</v>
      </c>
      <c r="L91" s="34">
        <f>IF(J91&lt;&gt;"",K91*J91,0)</f>
        <v>45</v>
      </c>
    </row>
    <row r="92" spans="1:12" ht="29.25" customHeight="1" x14ac:dyDescent="0.25">
      <c r="A92" s="476" t="str">
        <f>'แบบ ป.สน-01'!A110:C110</f>
        <v>9. การมีส่วนร่วมกิจกรรมต่าง ๆ ของคณะ</v>
      </c>
      <c r="B92" s="477"/>
      <c r="C92" s="478"/>
      <c r="D92" s="80">
        <f>IF('แบบ ป.สน-01'!I110&lt;&gt;"",'แบบ ป.สน-01'!I110,"")</f>
        <v>4</v>
      </c>
      <c r="E92" s="463"/>
      <c r="F92" s="465"/>
      <c r="G92" s="464"/>
      <c r="H92" s="463"/>
      <c r="I92" s="464"/>
      <c r="J92" s="80">
        <v>15</v>
      </c>
      <c r="K92" s="79">
        <v>4</v>
      </c>
      <c r="L92" s="34">
        <f>IF(J92&lt;&gt;"",K92*J92,0)</f>
        <v>60</v>
      </c>
    </row>
    <row r="93" spans="1:12" ht="21.75" customHeight="1" x14ac:dyDescent="0.25">
      <c r="A93" s="360" t="s">
        <v>259</v>
      </c>
      <c r="B93" s="360"/>
      <c r="C93" s="360"/>
      <c r="D93" s="360"/>
      <c r="E93" s="360"/>
      <c r="F93" s="360"/>
      <c r="G93" s="360"/>
      <c r="H93" s="360"/>
      <c r="I93" s="360"/>
      <c r="J93" s="360"/>
      <c r="K93" s="360"/>
      <c r="L93" s="35">
        <f>(L33+L35+L90+L92)/5</f>
        <v>32</v>
      </c>
    </row>
    <row r="94" spans="1:12" ht="21.75" customHeight="1" x14ac:dyDescent="0.25">
      <c r="A94" s="499" t="s">
        <v>258</v>
      </c>
      <c r="B94" s="500"/>
      <c r="C94" s="500"/>
      <c r="D94" s="500"/>
      <c r="E94" s="500"/>
      <c r="F94" s="500"/>
      <c r="G94" s="500"/>
      <c r="H94" s="500"/>
      <c r="I94" s="500"/>
      <c r="J94" s="500"/>
      <c r="K94" s="501"/>
      <c r="L94" s="82">
        <f>L29+L93</f>
        <v>72</v>
      </c>
    </row>
    <row r="95" spans="1:12" ht="8.25" customHeight="1" x14ac:dyDescent="0.25"/>
    <row r="96" spans="1:12" ht="22.5" customHeight="1" x14ac:dyDescent="0.25">
      <c r="A96" s="27" t="s">
        <v>89</v>
      </c>
    </row>
    <row r="97" spans="1:12" ht="22.5" customHeight="1" x14ac:dyDescent="0.25">
      <c r="A97" s="493" t="s">
        <v>145</v>
      </c>
      <c r="B97" s="494"/>
      <c r="C97" s="495"/>
      <c r="D97" s="387" t="s">
        <v>90</v>
      </c>
      <c r="E97" s="388"/>
      <c r="F97" s="388"/>
      <c r="G97" s="388"/>
      <c r="H97" s="388"/>
      <c r="I97" s="388"/>
      <c r="J97" s="388"/>
      <c r="K97" s="389"/>
      <c r="L97" s="6" t="s">
        <v>91</v>
      </c>
    </row>
    <row r="98" spans="1:12" ht="56.25" x14ac:dyDescent="0.25">
      <c r="A98" s="496"/>
      <c r="B98" s="497"/>
      <c r="C98" s="498"/>
      <c r="D98" s="491" t="s">
        <v>92</v>
      </c>
      <c r="E98" s="492"/>
      <c r="F98" s="491" t="s">
        <v>93</v>
      </c>
      <c r="G98" s="492"/>
      <c r="H98" s="8" t="s">
        <v>94</v>
      </c>
      <c r="I98" s="491" t="s">
        <v>95</v>
      </c>
      <c r="J98" s="492"/>
      <c r="K98" s="8" t="s">
        <v>96</v>
      </c>
      <c r="L98" s="52" t="s">
        <v>97</v>
      </c>
    </row>
    <row r="99" spans="1:12" ht="18.75" x14ac:dyDescent="0.3">
      <c r="A99" s="435" t="s">
        <v>98</v>
      </c>
      <c r="B99" s="436"/>
      <c r="C99" s="437"/>
      <c r="D99" s="47"/>
      <c r="E99" s="48"/>
      <c r="F99" s="47"/>
      <c r="G99" s="48"/>
      <c r="H99" s="45"/>
      <c r="I99" s="47"/>
      <c r="J99" s="48"/>
      <c r="K99" s="45"/>
      <c r="L99" s="45"/>
    </row>
    <row r="100" spans="1:12" ht="17.25" customHeight="1" x14ac:dyDescent="0.3">
      <c r="A100" s="432" t="s">
        <v>247</v>
      </c>
      <c r="B100" s="433"/>
      <c r="C100" s="434"/>
      <c r="D100" s="458">
        <v>2</v>
      </c>
      <c r="E100" s="459"/>
      <c r="F100" s="458">
        <v>2</v>
      </c>
      <c r="G100" s="459"/>
      <c r="H100" s="49">
        <v>2</v>
      </c>
      <c r="I100" s="458">
        <v>2</v>
      </c>
      <c r="J100" s="459"/>
      <c r="K100" s="49">
        <v>2</v>
      </c>
      <c r="L100" s="49"/>
    </row>
    <row r="101" spans="1:12" ht="17.25" customHeight="1" x14ac:dyDescent="0.3">
      <c r="A101" s="419" t="s">
        <v>248</v>
      </c>
      <c r="B101" s="420"/>
      <c r="C101" s="421"/>
      <c r="D101" s="456">
        <v>2</v>
      </c>
      <c r="E101" s="457"/>
      <c r="F101" s="456">
        <v>2</v>
      </c>
      <c r="G101" s="457"/>
      <c r="H101" s="15">
        <v>2</v>
      </c>
      <c r="I101" s="456">
        <v>2</v>
      </c>
      <c r="J101" s="457"/>
      <c r="K101" s="49">
        <v>2</v>
      </c>
      <c r="L101" s="15"/>
    </row>
    <row r="102" spans="1:12" ht="18.75" x14ac:dyDescent="0.3">
      <c r="A102" s="419" t="s">
        <v>249</v>
      </c>
      <c r="B102" s="420"/>
      <c r="C102" s="421"/>
      <c r="D102" s="456">
        <v>2</v>
      </c>
      <c r="E102" s="457"/>
      <c r="F102" s="456">
        <v>2</v>
      </c>
      <c r="G102" s="457"/>
      <c r="H102" s="15">
        <v>2</v>
      </c>
      <c r="I102" s="456">
        <v>2</v>
      </c>
      <c r="J102" s="457"/>
      <c r="K102" s="49">
        <v>2</v>
      </c>
      <c r="L102" s="15"/>
    </row>
    <row r="103" spans="1:12" ht="18.75" x14ac:dyDescent="0.3">
      <c r="A103" s="419" t="s">
        <v>250</v>
      </c>
      <c r="B103" s="420"/>
      <c r="C103" s="421"/>
      <c r="D103" s="456">
        <v>2</v>
      </c>
      <c r="E103" s="457"/>
      <c r="F103" s="456">
        <v>2</v>
      </c>
      <c r="G103" s="457"/>
      <c r="H103" s="15">
        <v>2</v>
      </c>
      <c r="I103" s="456">
        <v>2</v>
      </c>
      <c r="J103" s="457"/>
      <c r="K103" s="49">
        <f t="shared" ref="K103" si="4">I103-D103</f>
        <v>0</v>
      </c>
      <c r="L103" s="15"/>
    </row>
    <row r="104" spans="1:12" ht="18.75" x14ac:dyDescent="0.3">
      <c r="A104" s="381" t="s">
        <v>251</v>
      </c>
      <c r="B104" s="382"/>
      <c r="C104" s="383"/>
      <c r="D104" s="454">
        <v>2</v>
      </c>
      <c r="E104" s="455"/>
      <c r="F104" s="454">
        <v>2</v>
      </c>
      <c r="G104" s="455"/>
      <c r="H104" s="16">
        <v>2</v>
      </c>
      <c r="I104" s="454">
        <v>2</v>
      </c>
      <c r="J104" s="455"/>
      <c r="K104" s="49">
        <v>2</v>
      </c>
      <c r="L104" s="16"/>
    </row>
    <row r="105" spans="1:12" ht="18.75" x14ac:dyDescent="0.3">
      <c r="A105" s="435" t="s">
        <v>99</v>
      </c>
      <c r="B105" s="436"/>
      <c r="C105" s="437"/>
      <c r="D105" s="460"/>
      <c r="E105" s="461"/>
      <c r="F105" s="460"/>
      <c r="G105" s="461"/>
      <c r="H105" s="45"/>
      <c r="I105" s="460"/>
      <c r="J105" s="461"/>
      <c r="K105" s="45"/>
      <c r="L105" s="45"/>
    </row>
    <row r="106" spans="1:12" ht="18.75" x14ac:dyDescent="0.3">
      <c r="A106" s="432" t="s">
        <v>243</v>
      </c>
      <c r="B106" s="433"/>
      <c r="C106" s="434"/>
      <c r="D106" s="458">
        <v>2</v>
      </c>
      <c r="E106" s="459"/>
      <c r="F106" s="458">
        <v>2</v>
      </c>
      <c r="G106" s="459"/>
      <c r="H106" s="49">
        <v>2</v>
      </c>
      <c r="I106" s="458">
        <v>2</v>
      </c>
      <c r="J106" s="459"/>
      <c r="K106" s="49">
        <v>2</v>
      </c>
      <c r="L106" s="46"/>
    </row>
    <row r="107" spans="1:12" ht="18.75" x14ac:dyDescent="0.3">
      <c r="A107" s="419" t="s">
        <v>244</v>
      </c>
      <c r="B107" s="420"/>
      <c r="C107" s="421"/>
      <c r="D107" s="423">
        <v>2</v>
      </c>
      <c r="E107" s="424"/>
      <c r="F107" s="456">
        <v>2</v>
      </c>
      <c r="G107" s="457"/>
      <c r="H107" s="15">
        <v>2</v>
      </c>
      <c r="I107" s="456">
        <v>2</v>
      </c>
      <c r="J107" s="457"/>
      <c r="K107" s="49">
        <v>2</v>
      </c>
      <c r="L107" s="50"/>
    </row>
    <row r="108" spans="1:12" ht="18.75" x14ac:dyDescent="0.3">
      <c r="A108" s="419" t="s">
        <v>245</v>
      </c>
      <c r="B108" s="420"/>
      <c r="C108" s="421"/>
      <c r="D108" s="423">
        <v>2</v>
      </c>
      <c r="E108" s="424"/>
      <c r="F108" s="456">
        <v>2</v>
      </c>
      <c r="G108" s="457"/>
      <c r="H108" s="15">
        <v>2</v>
      </c>
      <c r="I108" s="456">
        <v>2</v>
      </c>
      <c r="J108" s="457"/>
      <c r="K108" s="49">
        <v>2</v>
      </c>
      <c r="L108" s="50"/>
    </row>
    <row r="109" spans="1:12" ht="18.75" x14ac:dyDescent="0.25">
      <c r="A109" s="419"/>
      <c r="B109" s="420"/>
      <c r="C109" s="421"/>
      <c r="D109" s="423"/>
      <c r="E109" s="424"/>
      <c r="F109" s="423"/>
      <c r="G109" s="424"/>
      <c r="H109" s="50"/>
      <c r="I109" s="423"/>
      <c r="J109" s="424"/>
      <c r="K109" s="50"/>
      <c r="L109" s="50"/>
    </row>
    <row r="110" spans="1:12" ht="18.75" x14ac:dyDescent="0.25">
      <c r="A110" s="419"/>
      <c r="B110" s="420"/>
      <c r="C110" s="421"/>
      <c r="D110" s="423"/>
      <c r="E110" s="424"/>
      <c r="F110" s="423"/>
      <c r="G110" s="424"/>
      <c r="H110" s="50"/>
      <c r="I110" s="423"/>
      <c r="J110" s="424"/>
      <c r="K110" s="50"/>
      <c r="L110" s="50"/>
    </row>
    <row r="111" spans="1:12" ht="18.75" x14ac:dyDescent="0.25">
      <c r="A111" s="381"/>
      <c r="B111" s="382"/>
      <c r="C111" s="383"/>
      <c r="D111" s="429"/>
      <c r="E111" s="430"/>
      <c r="F111" s="429"/>
      <c r="G111" s="430"/>
      <c r="H111" s="51"/>
      <c r="I111" s="429"/>
      <c r="J111" s="430"/>
      <c r="K111" s="51"/>
      <c r="L111" s="51"/>
    </row>
    <row r="112" spans="1:12" ht="18.75" x14ac:dyDescent="0.3">
      <c r="A112" s="435" t="s">
        <v>100</v>
      </c>
      <c r="B112" s="436"/>
      <c r="C112" s="437"/>
      <c r="D112" s="427"/>
      <c r="E112" s="428"/>
      <c r="F112" s="427"/>
      <c r="G112" s="428"/>
      <c r="H112" s="24"/>
      <c r="I112" s="427"/>
      <c r="J112" s="428"/>
      <c r="K112" s="24"/>
      <c r="L112" s="24"/>
    </row>
    <row r="113" spans="1:17" ht="18.75" x14ac:dyDescent="0.25">
      <c r="A113" s="432"/>
      <c r="B113" s="433"/>
      <c r="C113" s="434"/>
      <c r="D113" s="425"/>
      <c r="E113" s="426"/>
      <c r="F113" s="425"/>
      <c r="G113" s="426"/>
      <c r="H113" s="53"/>
      <c r="I113" s="425"/>
      <c r="J113" s="426"/>
      <c r="K113" s="53"/>
      <c r="L113" s="53"/>
    </row>
    <row r="114" spans="1:17" ht="18.75" x14ac:dyDescent="0.25">
      <c r="A114" s="419"/>
      <c r="B114" s="420"/>
      <c r="C114" s="421"/>
      <c r="D114" s="423"/>
      <c r="E114" s="424"/>
      <c r="F114" s="423"/>
      <c r="G114" s="424"/>
      <c r="H114" s="50"/>
      <c r="I114" s="423"/>
      <c r="J114" s="424"/>
      <c r="K114" s="50"/>
      <c r="L114" s="50"/>
    </row>
    <row r="115" spans="1:17" ht="18.75" x14ac:dyDescent="0.25">
      <c r="A115" s="419"/>
      <c r="B115" s="420"/>
      <c r="C115" s="421"/>
      <c r="D115" s="423"/>
      <c r="E115" s="424"/>
      <c r="F115" s="423"/>
      <c r="G115" s="424"/>
      <c r="H115" s="50"/>
      <c r="I115" s="423"/>
      <c r="J115" s="424"/>
      <c r="K115" s="50"/>
      <c r="L115" s="50"/>
    </row>
    <row r="116" spans="1:17" ht="18.75" x14ac:dyDescent="0.25">
      <c r="A116" s="431"/>
      <c r="B116" s="431"/>
      <c r="C116" s="431"/>
      <c r="D116" s="422"/>
      <c r="E116" s="422"/>
      <c r="F116" s="422"/>
      <c r="G116" s="422"/>
      <c r="H116" s="50"/>
      <c r="I116" s="422"/>
      <c r="J116" s="422"/>
      <c r="K116" s="50"/>
      <c r="L116" s="50"/>
    </row>
    <row r="117" spans="1:17" ht="18.75" x14ac:dyDescent="0.3">
      <c r="A117" s="413"/>
      <c r="B117" s="414"/>
      <c r="C117" s="415"/>
      <c r="D117" s="454"/>
      <c r="E117" s="455"/>
      <c r="F117" s="454"/>
      <c r="G117" s="455"/>
      <c r="H117" s="16"/>
      <c r="I117" s="454"/>
      <c r="J117" s="455"/>
      <c r="K117" s="13"/>
      <c r="L117" s="13"/>
    </row>
    <row r="118" spans="1:17" ht="18.75" x14ac:dyDescent="0.3">
      <c r="A118" s="2" t="s">
        <v>101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7" ht="18.75" x14ac:dyDescent="0.3">
      <c r="A119" s="416" t="s">
        <v>102</v>
      </c>
      <c r="B119" s="417"/>
      <c r="C119" s="417"/>
      <c r="D119" s="417"/>
      <c r="E119" s="418"/>
      <c r="F119" s="416" t="s">
        <v>103</v>
      </c>
      <c r="G119" s="418"/>
      <c r="H119" s="416" t="s">
        <v>104</v>
      </c>
      <c r="I119" s="418"/>
      <c r="J119" s="416" t="s">
        <v>105</v>
      </c>
      <c r="K119" s="417"/>
      <c r="L119" s="418"/>
    </row>
    <row r="120" spans="1:17" s="55" customFormat="1" ht="22.5" customHeight="1" x14ac:dyDescent="0.2">
      <c r="A120" s="451" t="s">
        <v>146</v>
      </c>
      <c r="B120" s="452"/>
      <c r="C120" s="452"/>
      <c r="D120" s="452"/>
      <c r="E120" s="453"/>
      <c r="F120" s="427">
        <v>8</v>
      </c>
      <c r="G120" s="428"/>
      <c r="H120" s="427">
        <v>3</v>
      </c>
      <c r="I120" s="428"/>
      <c r="J120" s="427">
        <f>F120*H120</f>
        <v>24</v>
      </c>
      <c r="K120" s="444"/>
      <c r="L120" s="428"/>
      <c r="M120" s="54"/>
      <c r="N120" s="54"/>
      <c r="O120" s="54"/>
      <c r="P120" s="54"/>
      <c r="Q120" s="54"/>
    </row>
    <row r="121" spans="1:17" s="55" customFormat="1" ht="22.5" customHeight="1" x14ac:dyDescent="0.2">
      <c r="A121" s="448" t="s">
        <v>147</v>
      </c>
      <c r="B121" s="449"/>
      <c r="C121" s="449"/>
      <c r="D121" s="449"/>
      <c r="E121" s="450"/>
      <c r="F121" s="440"/>
      <c r="G121" s="441"/>
      <c r="H121" s="440">
        <v>2</v>
      </c>
      <c r="I121" s="441"/>
      <c r="J121" s="440"/>
      <c r="K121" s="443"/>
      <c r="L121" s="441"/>
      <c r="M121" s="54"/>
      <c r="N121" s="54"/>
      <c r="O121" s="54"/>
      <c r="P121" s="54"/>
      <c r="Q121" s="54"/>
    </row>
    <row r="122" spans="1:17" s="55" customFormat="1" ht="22.5" customHeight="1" x14ac:dyDescent="0.2">
      <c r="A122" s="448" t="s">
        <v>148</v>
      </c>
      <c r="B122" s="449"/>
      <c r="C122" s="449"/>
      <c r="D122" s="449"/>
      <c r="E122" s="450"/>
      <c r="F122" s="440"/>
      <c r="G122" s="441"/>
      <c r="H122" s="440">
        <v>1</v>
      </c>
      <c r="I122" s="441"/>
      <c r="J122" s="440"/>
      <c r="K122" s="443"/>
      <c r="L122" s="441"/>
      <c r="M122" s="54"/>
      <c r="N122" s="54"/>
      <c r="O122" s="54"/>
      <c r="P122" s="54"/>
      <c r="Q122" s="54"/>
    </row>
    <row r="123" spans="1:17" s="55" customFormat="1" ht="22.5" customHeight="1" x14ac:dyDescent="0.2">
      <c r="A123" s="445" t="s">
        <v>149</v>
      </c>
      <c r="B123" s="446"/>
      <c r="C123" s="446"/>
      <c r="D123" s="446"/>
      <c r="E123" s="447"/>
      <c r="F123" s="438"/>
      <c r="G123" s="439"/>
      <c r="H123" s="438">
        <v>0</v>
      </c>
      <c r="I123" s="439"/>
      <c r="J123" s="438"/>
      <c r="K123" s="442"/>
      <c r="L123" s="439"/>
      <c r="M123" s="54"/>
      <c r="N123" s="54"/>
      <c r="O123" s="54"/>
      <c r="P123" s="54"/>
      <c r="Q123" s="54"/>
    </row>
    <row r="124" spans="1:17" s="55" customFormat="1" ht="22.5" customHeight="1" x14ac:dyDescent="0.2">
      <c r="A124" s="410" t="s">
        <v>106</v>
      </c>
      <c r="B124" s="411"/>
      <c r="C124" s="411"/>
      <c r="D124" s="411"/>
      <c r="E124" s="411"/>
      <c r="F124" s="411"/>
      <c r="G124" s="411"/>
      <c r="H124" s="411"/>
      <c r="I124" s="412"/>
      <c r="J124" s="399">
        <f>J120</f>
        <v>24</v>
      </c>
      <c r="K124" s="400"/>
      <c r="L124" s="401"/>
      <c r="M124" s="54"/>
      <c r="N124" s="54"/>
      <c r="O124" s="54"/>
      <c r="P124" s="54"/>
      <c r="Q124" s="54"/>
    </row>
    <row r="125" spans="1:17" s="55" customFormat="1" ht="22.5" customHeight="1" x14ac:dyDescent="0.2">
      <c r="A125" s="387" t="s">
        <v>150</v>
      </c>
      <c r="B125" s="388"/>
      <c r="C125" s="388"/>
      <c r="D125" s="388"/>
      <c r="E125" s="388"/>
      <c r="F125" s="388"/>
      <c r="G125" s="388"/>
      <c r="H125" s="388"/>
      <c r="I125" s="389"/>
      <c r="J125" s="399">
        <f>(24/(8*3)*10)</f>
        <v>10</v>
      </c>
      <c r="K125" s="400"/>
      <c r="L125" s="401"/>
      <c r="M125" s="54"/>
      <c r="N125" s="54"/>
      <c r="O125" s="54"/>
      <c r="P125" s="54"/>
      <c r="Q125" s="54"/>
    </row>
    <row r="126" spans="1:17" ht="18.7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7" s="27" customFormat="1" ht="22.5" customHeight="1" x14ac:dyDescent="0.2">
      <c r="A127" s="27" t="s">
        <v>107</v>
      </c>
    </row>
    <row r="128" spans="1:17" ht="51.75" x14ac:dyDescent="0.25">
      <c r="A128" s="402" t="s">
        <v>4</v>
      </c>
      <c r="B128" s="402"/>
      <c r="C128" s="402"/>
      <c r="D128" s="29" t="s">
        <v>81</v>
      </c>
      <c r="E128" s="403" t="s">
        <v>108</v>
      </c>
      <c r="F128" s="404"/>
      <c r="G128" s="404"/>
      <c r="H128" s="404"/>
      <c r="I128" s="405"/>
      <c r="J128" s="29" t="s">
        <v>84</v>
      </c>
      <c r="K128" s="29" t="s">
        <v>85</v>
      </c>
      <c r="L128" s="29" t="s">
        <v>86</v>
      </c>
    </row>
    <row r="129" spans="1:17" ht="34.5" customHeight="1" x14ac:dyDescent="0.25">
      <c r="A129" s="406" t="str">
        <f>'แบบ ป.สน-01'!A125</f>
        <v xml:space="preserve">1. การเข้างานตรงเวลา (สายไม่เกิน 08.45) </v>
      </c>
      <c r="B129" s="406"/>
      <c r="C129" s="406"/>
      <c r="D129" s="81">
        <f>IF('แบบ ป.สน-01'!I125&lt;&gt;"",'แบบ ป.สน-01'!I125,"")</f>
        <v>3</v>
      </c>
      <c r="E129" s="406"/>
      <c r="F129" s="406"/>
      <c r="G129" s="406"/>
      <c r="H129" s="406"/>
      <c r="I129" s="406"/>
      <c r="J129" s="83">
        <f>IF('แบบ ป.สน-01'!G125&lt;&gt;"",'แบบ ป.สน-01'!G125,"")</f>
        <v>3</v>
      </c>
      <c r="K129" s="83">
        <v>4</v>
      </c>
      <c r="L129" s="84">
        <f>IF(K129&lt;&gt;"",K129*J129,0)</f>
        <v>12</v>
      </c>
    </row>
    <row r="130" spans="1:17" ht="34.5" customHeight="1" x14ac:dyDescent="0.25">
      <c r="A130" s="407" t="str">
        <f>'แบบ ป.สน-01'!A126</f>
        <v>2. การขาดงาน (ไม่สแกนเข้างานและออกงาน)</v>
      </c>
      <c r="B130" s="408"/>
      <c r="C130" s="409"/>
      <c r="D130" s="81">
        <f>IF('แบบ ป.สน-01'!I126&lt;&gt;"",'แบบ ป.สน-01'!I126,"")</f>
        <v>2</v>
      </c>
      <c r="E130" s="406"/>
      <c r="F130" s="406"/>
      <c r="G130" s="406"/>
      <c r="H130" s="406"/>
      <c r="I130" s="406"/>
      <c r="J130" s="83">
        <f>IF('แบบ ป.สน-01'!G126&lt;&gt;"",'แบบ ป.สน-01'!G126,"")</f>
        <v>2</v>
      </c>
      <c r="K130" s="83">
        <v>4</v>
      </c>
      <c r="L130" s="84">
        <f t="shared" ref="L130:L132" si="5">IF(K130&lt;&gt;"",K130*J130,0)</f>
        <v>8</v>
      </c>
    </row>
    <row r="131" spans="1:17" ht="34.5" customHeight="1" x14ac:dyDescent="0.25">
      <c r="A131" s="407" t="str">
        <f>'แบบ ป.สน-01'!A127</f>
        <v>3. ความทุ่มเทเสียสละในการทำงาน</v>
      </c>
      <c r="B131" s="408"/>
      <c r="C131" s="409"/>
      <c r="D131" s="81">
        <f>IF('แบบ ป.สน-01'!I127&lt;&gt;"",'แบบ ป.สน-01'!I127,"")</f>
        <v>3</v>
      </c>
      <c r="E131" s="406"/>
      <c r="F131" s="406"/>
      <c r="G131" s="406"/>
      <c r="H131" s="406"/>
      <c r="I131" s="406"/>
      <c r="J131" s="83">
        <f>IF('แบบ ป.สน-01'!G127&lt;&gt;"",'แบบ ป.สน-01'!G127,"")</f>
        <v>3</v>
      </c>
      <c r="K131" s="83">
        <v>4</v>
      </c>
      <c r="L131" s="84">
        <f t="shared" si="5"/>
        <v>12</v>
      </c>
    </row>
    <row r="132" spans="1:17" ht="42" customHeight="1" x14ac:dyDescent="0.25">
      <c r="A132" s="407" t="str">
        <f>'แบบ ป.สน-01'!A128</f>
        <v>4. การมีพฤติกรรมที่เหมาะสมกับบุคลากรภาครัฐ เช่น การแต่งกายที่เหมาะสมในที่ทำงาน พฤติกรรมการสื่อสารภายในองค์กรและทางสื่อสังคม เป็นต้น</v>
      </c>
      <c r="B132" s="408"/>
      <c r="C132" s="409"/>
      <c r="D132" s="81">
        <f>IF('แบบ ป.สน-01'!I128&lt;&gt;"",'แบบ ป.สน-01'!I128,"")</f>
        <v>2</v>
      </c>
      <c r="E132" s="406"/>
      <c r="F132" s="406"/>
      <c r="G132" s="406"/>
      <c r="H132" s="406"/>
      <c r="I132" s="406"/>
      <c r="J132" s="83">
        <f>IF('แบบ ป.สน-01'!G128&lt;&gt;"",'แบบ ป.สน-01'!G128,"")</f>
        <v>2</v>
      </c>
      <c r="K132" s="83">
        <v>4</v>
      </c>
      <c r="L132" s="84">
        <f t="shared" si="5"/>
        <v>8</v>
      </c>
    </row>
    <row r="133" spans="1:17" s="57" customFormat="1" ht="22.5" customHeight="1" x14ac:dyDescent="0.2">
      <c r="A133" s="387" t="s">
        <v>109</v>
      </c>
      <c r="B133" s="388"/>
      <c r="C133" s="388"/>
      <c r="D133" s="388"/>
      <c r="E133" s="388"/>
      <c r="F133" s="388"/>
      <c r="G133" s="388"/>
      <c r="H133" s="388"/>
      <c r="I133" s="388"/>
      <c r="J133" s="388"/>
      <c r="K133" s="389"/>
      <c r="L133" s="58">
        <f>SUM(L129:L132)/5</f>
        <v>8</v>
      </c>
      <c r="M133" s="56"/>
      <c r="N133" s="56"/>
      <c r="O133" s="56"/>
      <c r="P133" s="56"/>
      <c r="Q133" s="56"/>
    </row>
    <row r="134" spans="1:17" s="57" customFormat="1" ht="22.5" customHeight="1" x14ac:dyDescent="0.2">
      <c r="A134" s="387" t="s">
        <v>110</v>
      </c>
      <c r="B134" s="388"/>
      <c r="C134" s="388"/>
      <c r="D134" s="388"/>
      <c r="E134" s="388"/>
      <c r="F134" s="388"/>
      <c r="G134" s="388"/>
      <c r="H134" s="388"/>
      <c r="I134" s="388"/>
      <c r="J134" s="388"/>
      <c r="K134" s="389"/>
      <c r="L134" s="58">
        <f>J125+L133</f>
        <v>18</v>
      </c>
      <c r="M134" s="56"/>
      <c r="N134" s="56"/>
      <c r="O134" s="56"/>
      <c r="P134" s="56"/>
      <c r="Q134" s="56"/>
    </row>
    <row r="135" spans="1:17" ht="18.7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7" ht="18.75" x14ac:dyDescent="0.25">
      <c r="A136" s="27" t="s">
        <v>151</v>
      </c>
    </row>
    <row r="137" spans="1:17" s="55" customFormat="1" ht="23.25" customHeight="1" x14ac:dyDescent="0.2">
      <c r="A137" s="387" t="s">
        <v>111</v>
      </c>
      <c r="B137" s="388"/>
      <c r="C137" s="388"/>
      <c r="D137" s="389"/>
      <c r="E137" s="387" t="s">
        <v>112</v>
      </c>
      <c r="F137" s="388"/>
      <c r="G137" s="388"/>
      <c r="H137" s="388"/>
      <c r="I137" s="389"/>
      <c r="J137" s="54"/>
      <c r="K137" s="54"/>
      <c r="L137" s="54"/>
      <c r="M137" s="54"/>
      <c r="N137" s="54"/>
      <c r="O137" s="54"/>
      <c r="P137" s="54"/>
      <c r="Q137" s="54"/>
    </row>
    <row r="138" spans="1:17" s="55" customFormat="1" ht="23.25" customHeight="1" x14ac:dyDescent="0.2">
      <c r="A138" s="384" t="s">
        <v>113</v>
      </c>
      <c r="B138" s="385"/>
      <c r="C138" s="385"/>
      <c r="D138" s="386"/>
      <c r="E138" s="396">
        <f>L94</f>
        <v>72</v>
      </c>
      <c r="F138" s="397"/>
      <c r="G138" s="397"/>
      <c r="H138" s="397"/>
      <c r="I138" s="398"/>
      <c r="J138" s="54"/>
      <c r="K138" s="54"/>
      <c r="L138" s="54"/>
      <c r="M138" s="54"/>
      <c r="N138" s="54"/>
      <c r="O138" s="54"/>
      <c r="P138" s="54"/>
      <c r="Q138" s="54"/>
    </row>
    <row r="139" spans="1:17" s="55" customFormat="1" ht="23.25" customHeight="1" x14ac:dyDescent="0.2">
      <c r="A139" s="381" t="s">
        <v>114</v>
      </c>
      <c r="B139" s="382"/>
      <c r="C139" s="382"/>
      <c r="D139" s="383"/>
      <c r="E139" s="393">
        <f>L134</f>
        <v>18</v>
      </c>
      <c r="F139" s="394"/>
      <c r="G139" s="394"/>
      <c r="H139" s="394"/>
      <c r="I139" s="395"/>
      <c r="J139" s="54"/>
      <c r="K139" s="54"/>
      <c r="L139" s="54"/>
      <c r="M139" s="54"/>
      <c r="N139" s="54"/>
      <c r="O139" s="54"/>
      <c r="P139" s="54"/>
      <c r="Q139" s="54"/>
    </row>
    <row r="140" spans="1:17" s="55" customFormat="1" ht="23.25" customHeight="1" x14ac:dyDescent="0.2">
      <c r="A140" s="399" t="s">
        <v>115</v>
      </c>
      <c r="B140" s="400"/>
      <c r="C140" s="400"/>
      <c r="D140" s="401"/>
      <c r="E140" s="390">
        <f>E138+E139</f>
        <v>90</v>
      </c>
      <c r="F140" s="391"/>
      <c r="G140" s="391"/>
      <c r="H140" s="391"/>
      <c r="I140" s="392"/>
      <c r="J140" s="54"/>
      <c r="K140" s="54"/>
      <c r="L140" s="54"/>
      <c r="M140" s="54"/>
      <c r="N140" s="54"/>
      <c r="O140" s="54"/>
      <c r="P140" s="54"/>
      <c r="Q140" s="54"/>
    </row>
    <row r="141" spans="1:17" ht="11.25" customHeight="1" x14ac:dyDescent="0.3">
      <c r="A141" s="2"/>
      <c r="B141" s="2"/>
      <c r="C141" s="2"/>
      <c r="D141" s="2"/>
      <c r="E141" s="2"/>
      <c r="F141" s="2"/>
      <c r="G141" s="2"/>
    </row>
    <row r="142" spans="1:17" s="55" customFormat="1" ht="22.5" customHeight="1" x14ac:dyDescent="0.2">
      <c r="A142" s="26"/>
      <c r="B142" s="60" t="s">
        <v>116</v>
      </c>
      <c r="C142" s="26"/>
      <c r="D142" s="26"/>
      <c r="E142" s="26"/>
      <c r="F142" s="26"/>
      <c r="G142" s="26"/>
      <c r="H142" s="54"/>
      <c r="I142" s="54"/>
      <c r="J142" s="54"/>
      <c r="K142" s="54"/>
      <c r="L142" s="54"/>
      <c r="M142" s="54"/>
      <c r="N142" s="54"/>
      <c r="O142" s="54"/>
      <c r="P142" s="54"/>
      <c r="Q142" s="54"/>
    </row>
    <row r="143" spans="1:17" s="55" customFormat="1" ht="22.5" customHeight="1" x14ac:dyDescent="0.2">
      <c r="A143" s="26"/>
      <c r="B143" s="61" t="s">
        <v>152</v>
      </c>
      <c r="C143" s="26" t="s">
        <v>117</v>
      </c>
      <c r="D143" s="26" t="s">
        <v>118</v>
      </c>
      <c r="E143" s="26"/>
      <c r="F143" s="26"/>
      <c r="G143" s="26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1:17" s="55" customFormat="1" ht="22.5" customHeight="1" x14ac:dyDescent="0.2">
      <c r="A144" s="26"/>
      <c r="B144" s="61" t="s">
        <v>152</v>
      </c>
      <c r="C144" s="26" t="s">
        <v>119</v>
      </c>
      <c r="D144" s="26" t="s">
        <v>120</v>
      </c>
      <c r="E144" s="26"/>
      <c r="F144" s="26"/>
      <c r="G144" s="26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1:17" s="55" customFormat="1" ht="22.5" customHeight="1" x14ac:dyDescent="0.2">
      <c r="A145" s="26"/>
      <c r="B145" s="61" t="s">
        <v>152</v>
      </c>
      <c r="C145" s="26" t="s">
        <v>121</v>
      </c>
      <c r="D145" s="26" t="s">
        <v>122</v>
      </c>
      <c r="E145" s="26"/>
      <c r="F145" s="26"/>
      <c r="G145" s="26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 s="55" customFormat="1" ht="22.5" customHeight="1" x14ac:dyDescent="0.2">
      <c r="A146" s="26"/>
      <c r="B146" s="61" t="s">
        <v>152</v>
      </c>
      <c r="C146" s="26" t="s">
        <v>123</v>
      </c>
      <c r="D146" s="26" t="s">
        <v>124</v>
      </c>
      <c r="E146" s="26"/>
      <c r="F146" s="26"/>
      <c r="G146" s="26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 s="55" customFormat="1" ht="22.5" customHeight="1" x14ac:dyDescent="0.2">
      <c r="A147" s="26"/>
      <c r="B147" s="61" t="s">
        <v>152</v>
      </c>
      <c r="C147" s="26" t="s">
        <v>125</v>
      </c>
      <c r="D147" s="26" t="s">
        <v>126</v>
      </c>
      <c r="E147" s="26"/>
      <c r="F147" s="26"/>
      <c r="G147" s="26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9" spans="1:17" ht="24.75" customHeight="1" x14ac:dyDescent="0.3">
      <c r="A149" s="62" t="s">
        <v>127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4"/>
    </row>
    <row r="150" spans="1:17" ht="24.75" customHeight="1" x14ac:dyDescent="0.25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7"/>
    </row>
    <row r="151" spans="1:17" ht="24.75" customHeight="1" x14ac:dyDescent="0.25">
      <c r="A151" s="68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0"/>
    </row>
    <row r="152" spans="1:17" ht="24.75" customHeight="1" x14ac:dyDescent="0.25">
      <c r="A152" s="68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70"/>
    </row>
    <row r="153" spans="1:17" ht="24.75" customHeight="1" x14ac:dyDescent="0.25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70"/>
    </row>
    <row r="154" spans="1:17" ht="24.75" customHeight="1" x14ac:dyDescent="0.25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3"/>
    </row>
    <row r="156" spans="1:17" ht="18.75" x14ac:dyDescent="0.3">
      <c r="A156" s="7" t="s">
        <v>128</v>
      </c>
      <c r="B156" s="2"/>
      <c r="C156" s="2"/>
      <c r="D156" s="2"/>
      <c r="E156" s="2"/>
      <c r="F156" s="2"/>
      <c r="G156" s="2"/>
      <c r="H156" s="2"/>
      <c r="I156" s="2"/>
      <c r="J156" s="2"/>
    </row>
    <row r="157" spans="1:17" ht="18.75" x14ac:dyDescent="0.3">
      <c r="A157" s="62" t="s">
        <v>129</v>
      </c>
      <c r="B157" s="4"/>
      <c r="C157" s="4"/>
      <c r="D157" s="4"/>
      <c r="E157" s="48"/>
      <c r="F157" s="62" t="s">
        <v>130</v>
      </c>
      <c r="G157" s="4"/>
      <c r="H157" s="4"/>
      <c r="I157" s="4"/>
      <c r="J157" s="4"/>
      <c r="K157" s="4"/>
      <c r="L157" s="64"/>
    </row>
    <row r="158" spans="1:17" ht="18.75" x14ac:dyDescent="0.3">
      <c r="A158" s="12" t="s">
        <v>131</v>
      </c>
      <c r="B158" s="5"/>
      <c r="C158" s="5"/>
      <c r="D158" s="5"/>
      <c r="E158" s="74"/>
      <c r="F158" s="12" t="s">
        <v>132</v>
      </c>
      <c r="G158" s="5"/>
      <c r="H158" s="5"/>
      <c r="I158" s="5"/>
      <c r="J158" s="5"/>
      <c r="K158" s="5"/>
      <c r="L158" s="74"/>
    </row>
    <row r="159" spans="1:17" ht="18.75" x14ac:dyDescent="0.3">
      <c r="A159" s="12" t="s">
        <v>133</v>
      </c>
      <c r="B159" s="5"/>
      <c r="C159" s="5"/>
      <c r="D159" s="5"/>
      <c r="E159" s="74"/>
      <c r="F159" s="12" t="s">
        <v>134</v>
      </c>
      <c r="G159" s="5"/>
      <c r="H159" s="5"/>
      <c r="I159" s="5"/>
      <c r="J159" s="5"/>
      <c r="K159" s="5"/>
      <c r="L159" s="74"/>
    </row>
    <row r="160" spans="1:17" ht="18.75" x14ac:dyDescent="0.3">
      <c r="A160" s="12"/>
      <c r="B160" s="5"/>
      <c r="C160" s="5"/>
      <c r="D160" s="5"/>
      <c r="E160" s="74"/>
      <c r="F160" s="12"/>
      <c r="G160" s="5"/>
      <c r="H160" s="5"/>
      <c r="I160" s="5"/>
      <c r="J160" s="5"/>
      <c r="K160" s="5"/>
      <c r="L160" s="74"/>
    </row>
    <row r="161" spans="1:12" ht="31.5" customHeight="1" x14ac:dyDescent="0.3">
      <c r="A161" s="12" t="s">
        <v>153</v>
      </c>
      <c r="B161" s="5"/>
      <c r="C161" s="5" t="s">
        <v>25</v>
      </c>
      <c r="D161" s="5"/>
      <c r="E161" s="74"/>
      <c r="F161" s="12"/>
      <c r="G161" s="5"/>
      <c r="H161" s="3" t="s">
        <v>154</v>
      </c>
      <c r="I161" s="5"/>
      <c r="J161" s="5"/>
      <c r="K161" s="5" t="s">
        <v>25</v>
      </c>
      <c r="L161" s="74"/>
    </row>
    <row r="162" spans="1:12" ht="18.75" x14ac:dyDescent="0.3">
      <c r="A162" s="12"/>
      <c r="B162" s="189" t="s">
        <v>294</v>
      </c>
      <c r="C162" s="5"/>
      <c r="D162" s="5"/>
      <c r="E162" s="74"/>
      <c r="F162" s="12"/>
      <c r="G162" s="5"/>
      <c r="H162" s="380" t="str">
        <f>"         ("&amp;B9&amp;")"</f>
        <v xml:space="preserve">         (นายกิตติศักดิ์  พุทธวงศ์)</v>
      </c>
      <c r="I162" s="380"/>
      <c r="J162" s="380"/>
      <c r="K162" s="11"/>
      <c r="L162" s="74"/>
    </row>
    <row r="163" spans="1:12" ht="18.75" x14ac:dyDescent="0.3">
      <c r="A163" s="12"/>
      <c r="B163" s="5"/>
      <c r="C163" s="5"/>
      <c r="D163" s="5"/>
      <c r="E163" s="74"/>
      <c r="F163" s="12"/>
      <c r="G163" s="5"/>
      <c r="H163" s="5"/>
      <c r="I163" s="5"/>
      <c r="J163" s="5"/>
      <c r="K163" s="5"/>
      <c r="L163" s="74"/>
    </row>
    <row r="164" spans="1:12" ht="18.75" x14ac:dyDescent="0.3">
      <c r="A164" s="12"/>
      <c r="B164" s="5"/>
      <c r="C164" s="5"/>
      <c r="D164" s="5"/>
      <c r="E164" s="74"/>
      <c r="F164" s="12"/>
      <c r="G164" s="5"/>
      <c r="H164" s="3" t="s">
        <v>154</v>
      </c>
      <c r="I164" s="5"/>
      <c r="J164" s="5"/>
      <c r="K164" s="5" t="s">
        <v>135</v>
      </c>
      <c r="L164" s="74"/>
    </row>
    <row r="165" spans="1:12" ht="18.75" x14ac:dyDescent="0.3">
      <c r="A165" s="12"/>
      <c r="B165" s="5"/>
      <c r="C165" s="5"/>
      <c r="D165" s="5"/>
      <c r="E165" s="74"/>
      <c r="F165" s="12"/>
      <c r="G165" s="5"/>
      <c r="H165" s="11" t="s">
        <v>298</v>
      </c>
      <c r="I165" s="11"/>
      <c r="J165" s="11"/>
      <c r="K165" s="11"/>
      <c r="L165" s="74"/>
    </row>
    <row r="166" spans="1:12" ht="18.75" x14ac:dyDescent="0.3">
      <c r="A166" s="12"/>
      <c r="B166" s="5"/>
      <c r="C166" s="5"/>
      <c r="D166" s="5"/>
      <c r="E166" s="74"/>
      <c r="F166" s="12"/>
      <c r="G166" s="5"/>
      <c r="H166" s="5" t="s">
        <v>297</v>
      </c>
      <c r="I166" s="5"/>
      <c r="J166" s="5"/>
      <c r="K166" s="5"/>
      <c r="L166" s="74"/>
    </row>
    <row r="167" spans="1:12" ht="18.75" x14ac:dyDescent="0.3">
      <c r="A167" s="12"/>
      <c r="B167" s="5"/>
      <c r="C167" s="5"/>
      <c r="D167" s="5"/>
      <c r="E167" s="74"/>
      <c r="F167" s="12"/>
      <c r="G167" s="5"/>
      <c r="H167" s="5"/>
      <c r="I167" s="5"/>
      <c r="J167" s="5"/>
      <c r="K167" s="5"/>
      <c r="L167" s="74"/>
    </row>
    <row r="168" spans="1:12" ht="18.75" x14ac:dyDescent="0.3">
      <c r="A168" s="12"/>
      <c r="B168" s="5"/>
      <c r="C168" s="5"/>
      <c r="D168" s="5"/>
      <c r="E168" s="74"/>
      <c r="F168" s="12"/>
      <c r="G168" s="5"/>
      <c r="H168" s="502" t="s">
        <v>295</v>
      </c>
      <c r="I168" s="502"/>
      <c r="J168" s="502"/>
      <c r="K168" s="502"/>
      <c r="L168" s="502"/>
    </row>
    <row r="169" spans="1:12" ht="18.75" x14ac:dyDescent="0.3">
      <c r="A169" s="12"/>
      <c r="B169" s="5"/>
      <c r="C169" s="5"/>
      <c r="D169" s="5"/>
      <c r="E169" s="74"/>
      <c r="F169" s="12"/>
      <c r="G169" s="5"/>
      <c r="H169" s="502" t="s">
        <v>299</v>
      </c>
      <c r="I169" s="502"/>
      <c r="J169" s="502"/>
      <c r="K169" s="502"/>
      <c r="L169" s="502"/>
    </row>
    <row r="170" spans="1:12" ht="18.75" x14ac:dyDescent="0.3">
      <c r="A170" s="12"/>
      <c r="B170" s="5"/>
      <c r="C170" s="5"/>
      <c r="D170" s="5"/>
      <c r="E170" s="74"/>
      <c r="F170" s="12"/>
      <c r="G170" s="5"/>
      <c r="H170" s="502" t="s">
        <v>296</v>
      </c>
      <c r="I170" s="502"/>
      <c r="J170" s="502"/>
      <c r="K170" s="502"/>
      <c r="L170" s="502"/>
    </row>
    <row r="171" spans="1:12" ht="38.25" customHeight="1" x14ac:dyDescent="0.3">
      <c r="A171" s="12"/>
      <c r="B171" s="5"/>
      <c r="C171" s="5"/>
      <c r="D171" s="5"/>
      <c r="E171" s="74"/>
      <c r="F171" s="12"/>
      <c r="G171" s="5"/>
      <c r="H171" s="3" t="s">
        <v>154</v>
      </c>
      <c r="I171" s="5"/>
      <c r="J171" s="5"/>
      <c r="K171" s="5" t="s">
        <v>28</v>
      </c>
      <c r="L171" s="74"/>
    </row>
    <row r="172" spans="1:12" ht="18.75" x14ac:dyDescent="0.3">
      <c r="A172" s="12"/>
      <c r="B172" s="5"/>
      <c r="C172" s="5"/>
      <c r="D172" s="5"/>
      <c r="E172" s="74"/>
      <c r="F172" s="12"/>
      <c r="G172" s="5"/>
      <c r="H172" s="11" t="s">
        <v>256</v>
      </c>
      <c r="I172" s="11"/>
      <c r="J172" s="11"/>
      <c r="K172" s="11"/>
      <c r="L172" s="74"/>
    </row>
    <row r="173" spans="1:12" ht="18.75" x14ac:dyDescent="0.3">
      <c r="A173" s="14"/>
      <c r="B173" s="75"/>
      <c r="C173" s="75"/>
      <c r="D173" s="75"/>
      <c r="E173" s="76"/>
      <c r="F173" s="14"/>
      <c r="G173" s="75"/>
      <c r="H173" s="75" t="s">
        <v>246</v>
      </c>
      <c r="I173" s="75"/>
      <c r="J173" s="75"/>
      <c r="K173" s="75"/>
      <c r="L173" s="76"/>
    </row>
  </sheetData>
  <mergeCells count="346">
    <mergeCell ref="H168:L168"/>
    <mergeCell ref="H169:L169"/>
    <mergeCell ref="H170:L170"/>
    <mergeCell ref="A86:C86"/>
    <mergeCell ref="E86:G86"/>
    <mergeCell ref="H86:I86"/>
    <mergeCell ref="A87:C87"/>
    <mergeCell ref="E87:G87"/>
    <mergeCell ref="H87:I87"/>
    <mergeCell ref="A88:C88"/>
    <mergeCell ref="E88:G88"/>
    <mergeCell ref="H88:I88"/>
    <mergeCell ref="A92:C92"/>
    <mergeCell ref="E92:G92"/>
    <mergeCell ref="H92:I92"/>
    <mergeCell ref="A130:C130"/>
    <mergeCell ref="A132:C132"/>
    <mergeCell ref="E132:I132"/>
    <mergeCell ref="E130:I130"/>
    <mergeCell ref="A89:C89"/>
    <mergeCell ref="E89:G89"/>
    <mergeCell ref="H89:I89"/>
    <mergeCell ref="A90:C90"/>
    <mergeCell ref="E90:G90"/>
    <mergeCell ref="A91:C91"/>
    <mergeCell ref="E91:G91"/>
    <mergeCell ref="H91:I91"/>
    <mergeCell ref="A93:K93"/>
    <mergeCell ref="D97:K97"/>
    <mergeCell ref="D98:E98"/>
    <mergeCell ref="F98:G98"/>
    <mergeCell ref="I98:J98"/>
    <mergeCell ref="A97:C98"/>
    <mergeCell ref="A94:K94"/>
    <mergeCell ref="A85:C85"/>
    <mergeCell ref="E85:G85"/>
    <mergeCell ref="H85:I85"/>
    <mergeCell ref="A80:C80"/>
    <mergeCell ref="E80:G80"/>
    <mergeCell ref="H80:I80"/>
    <mergeCell ref="A81:C81"/>
    <mergeCell ref="E81:G81"/>
    <mergeCell ref="H81:I81"/>
    <mergeCell ref="A82:C82"/>
    <mergeCell ref="E82:G82"/>
    <mergeCell ref="H82:I82"/>
    <mergeCell ref="A83:C83"/>
    <mergeCell ref="E83:G83"/>
    <mergeCell ref="H83:I83"/>
    <mergeCell ref="A84:C84"/>
    <mergeCell ref="E84:G84"/>
    <mergeCell ref="H84:I84"/>
    <mergeCell ref="A77:C77"/>
    <mergeCell ref="E77:G77"/>
    <mergeCell ref="H77:I77"/>
    <mergeCell ref="A78:C78"/>
    <mergeCell ref="E78:G78"/>
    <mergeCell ref="H78:I78"/>
    <mergeCell ref="A79:C79"/>
    <mergeCell ref="E79:G79"/>
    <mergeCell ref="H79:I79"/>
    <mergeCell ref="A74:C74"/>
    <mergeCell ref="E74:G74"/>
    <mergeCell ref="H74:I74"/>
    <mergeCell ref="A75:C75"/>
    <mergeCell ref="E75:G75"/>
    <mergeCell ref="H75:I75"/>
    <mergeCell ref="A76:C76"/>
    <mergeCell ref="E76:G76"/>
    <mergeCell ref="H76:I76"/>
    <mergeCell ref="A71:C71"/>
    <mergeCell ref="E71:G71"/>
    <mergeCell ref="H71:I71"/>
    <mergeCell ref="A72:C72"/>
    <mergeCell ref="E72:G72"/>
    <mergeCell ref="H72:I72"/>
    <mergeCell ref="A73:C73"/>
    <mergeCell ref="E73:G73"/>
    <mergeCell ref="H73:I73"/>
    <mergeCell ref="A68:C68"/>
    <mergeCell ref="E68:G68"/>
    <mergeCell ref="H68:I68"/>
    <mergeCell ref="A69:C69"/>
    <mergeCell ref="E69:G69"/>
    <mergeCell ref="H69:I69"/>
    <mergeCell ref="A70:C70"/>
    <mergeCell ref="E70:G70"/>
    <mergeCell ref="H70:I70"/>
    <mergeCell ref="A65:C65"/>
    <mergeCell ref="E65:G65"/>
    <mergeCell ref="H65:I65"/>
    <mergeCell ref="A66:C66"/>
    <mergeCell ref="E66:G66"/>
    <mergeCell ref="H66:I66"/>
    <mergeCell ref="A67:C67"/>
    <mergeCell ref="E67:G67"/>
    <mergeCell ref="H67:I67"/>
    <mergeCell ref="A62:C62"/>
    <mergeCell ref="E62:G62"/>
    <mergeCell ref="H62:I62"/>
    <mergeCell ref="A63:C63"/>
    <mergeCell ref="E63:G63"/>
    <mergeCell ref="H63:I63"/>
    <mergeCell ref="A64:C64"/>
    <mergeCell ref="E64:G64"/>
    <mergeCell ref="H64:I64"/>
    <mergeCell ref="A59:C59"/>
    <mergeCell ref="E59:G59"/>
    <mergeCell ref="H59:I59"/>
    <mergeCell ref="A60:C60"/>
    <mergeCell ref="E60:G60"/>
    <mergeCell ref="H60:I60"/>
    <mergeCell ref="A61:C61"/>
    <mergeCell ref="E61:G61"/>
    <mergeCell ref="H61:I61"/>
    <mergeCell ref="A56:C56"/>
    <mergeCell ref="E56:G56"/>
    <mergeCell ref="H56:I56"/>
    <mergeCell ref="A57:C57"/>
    <mergeCell ref="E57:G57"/>
    <mergeCell ref="H57:I57"/>
    <mergeCell ref="A58:C58"/>
    <mergeCell ref="E58:G58"/>
    <mergeCell ref="H58:I58"/>
    <mergeCell ref="A53:C53"/>
    <mergeCell ref="E53:G53"/>
    <mergeCell ref="H53:I53"/>
    <mergeCell ref="A54:C54"/>
    <mergeCell ref="E54:G54"/>
    <mergeCell ref="H54:I54"/>
    <mergeCell ref="A55:C55"/>
    <mergeCell ref="E55:G55"/>
    <mergeCell ref="H55:I55"/>
    <mergeCell ref="A50:C50"/>
    <mergeCell ref="E50:G50"/>
    <mergeCell ref="H50:I50"/>
    <mergeCell ref="A51:C51"/>
    <mergeCell ref="E51:G51"/>
    <mergeCell ref="H51:I51"/>
    <mergeCell ref="A52:C52"/>
    <mergeCell ref="E52:G52"/>
    <mergeCell ref="H52:I52"/>
    <mergeCell ref="A47:C47"/>
    <mergeCell ref="E47:G47"/>
    <mergeCell ref="H47:I47"/>
    <mergeCell ref="A48:C48"/>
    <mergeCell ref="E48:G48"/>
    <mergeCell ref="H48:I48"/>
    <mergeCell ref="A49:C49"/>
    <mergeCell ref="E49:G49"/>
    <mergeCell ref="H49:I49"/>
    <mergeCell ref="A44:C44"/>
    <mergeCell ref="E44:G44"/>
    <mergeCell ref="H44:I44"/>
    <mergeCell ref="A45:C45"/>
    <mergeCell ref="E45:G45"/>
    <mergeCell ref="H45:I45"/>
    <mergeCell ref="A46:C46"/>
    <mergeCell ref="E46:G46"/>
    <mergeCell ref="H46:I46"/>
    <mergeCell ref="L20:L23"/>
    <mergeCell ref="A43:C43"/>
    <mergeCell ref="E43:G43"/>
    <mergeCell ref="H43:I43"/>
    <mergeCell ref="A37:C37"/>
    <mergeCell ref="E37:G37"/>
    <mergeCell ref="H37:I37"/>
    <mergeCell ref="A41:C41"/>
    <mergeCell ref="E41:G41"/>
    <mergeCell ref="H41:I41"/>
    <mergeCell ref="A42:C42"/>
    <mergeCell ref="E42:G42"/>
    <mergeCell ref="H42:I42"/>
    <mergeCell ref="A40:C40"/>
    <mergeCell ref="E40:G40"/>
    <mergeCell ref="H40:I40"/>
    <mergeCell ref="A38:C38"/>
    <mergeCell ref="E38:G38"/>
    <mergeCell ref="H38:I38"/>
    <mergeCell ref="A39:C39"/>
    <mergeCell ref="E39:G39"/>
    <mergeCell ref="H39:I39"/>
    <mergeCell ref="B9:C9"/>
    <mergeCell ref="B10:C10"/>
    <mergeCell ref="B11:C11"/>
    <mergeCell ref="B12:C12"/>
    <mergeCell ref="A15:C15"/>
    <mergeCell ref="E9:H9"/>
    <mergeCell ref="J9:L9"/>
    <mergeCell ref="E11:H11"/>
    <mergeCell ref="E12:H12"/>
    <mergeCell ref="D20:D23"/>
    <mergeCell ref="E20:G23"/>
    <mergeCell ref="H20:I23"/>
    <mergeCell ref="J20:J23"/>
    <mergeCell ref="K20:K23"/>
    <mergeCell ref="A18:K18"/>
    <mergeCell ref="A20:C20"/>
    <mergeCell ref="H15:I15"/>
    <mergeCell ref="A17:C17"/>
    <mergeCell ref="E17:G17"/>
    <mergeCell ref="H17:I17"/>
    <mergeCell ref="E15:G15"/>
    <mergeCell ref="F102:G102"/>
    <mergeCell ref="F101:G101"/>
    <mergeCell ref="F100:G100"/>
    <mergeCell ref="F106:G106"/>
    <mergeCell ref="F105:G105"/>
    <mergeCell ref="E30:G30"/>
    <mergeCell ref="H30:I30"/>
    <mergeCell ref="H35:I35"/>
    <mergeCell ref="E35:G35"/>
    <mergeCell ref="I104:J104"/>
    <mergeCell ref="I103:J103"/>
    <mergeCell ref="I102:J102"/>
    <mergeCell ref="I101:J101"/>
    <mergeCell ref="I100:J100"/>
    <mergeCell ref="H90:I90"/>
    <mergeCell ref="F110:G110"/>
    <mergeCell ref="F109:G109"/>
    <mergeCell ref="F114:G114"/>
    <mergeCell ref="F113:G113"/>
    <mergeCell ref="F112:G112"/>
    <mergeCell ref="I106:J106"/>
    <mergeCell ref="I105:J105"/>
    <mergeCell ref="F104:G104"/>
    <mergeCell ref="F103:G103"/>
    <mergeCell ref="A99:C99"/>
    <mergeCell ref="A110:C110"/>
    <mergeCell ref="A109:C109"/>
    <mergeCell ref="A108:C108"/>
    <mergeCell ref="A107:C107"/>
    <mergeCell ref="A106:C106"/>
    <mergeCell ref="A105:C105"/>
    <mergeCell ref="D104:E104"/>
    <mergeCell ref="D103:E103"/>
    <mergeCell ref="D102:E102"/>
    <mergeCell ref="D101:E101"/>
    <mergeCell ref="D100:E100"/>
    <mergeCell ref="D106:E106"/>
    <mergeCell ref="D105:E105"/>
    <mergeCell ref="D108:E108"/>
    <mergeCell ref="D107:E107"/>
    <mergeCell ref="D110:E110"/>
    <mergeCell ref="D109:E109"/>
    <mergeCell ref="A100:C100"/>
    <mergeCell ref="A6:L6"/>
    <mergeCell ref="A5:L5"/>
    <mergeCell ref="F120:G120"/>
    <mergeCell ref="H123:I123"/>
    <mergeCell ref="H122:I122"/>
    <mergeCell ref="H121:I121"/>
    <mergeCell ref="H120:I120"/>
    <mergeCell ref="J123:L123"/>
    <mergeCell ref="J122:L122"/>
    <mergeCell ref="J121:L121"/>
    <mergeCell ref="J120:L120"/>
    <mergeCell ref="A123:E123"/>
    <mergeCell ref="A122:E122"/>
    <mergeCell ref="A121:E121"/>
    <mergeCell ref="A120:E120"/>
    <mergeCell ref="F119:G119"/>
    <mergeCell ref="J119:L119"/>
    <mergeCell ref="H119:I119"/>
    <mergeCell ref="F123:G123"/>
    <mergeCell ref="F122:G122"/>
    <mergeCell ref="F121:G121"/>
    <mergeCell ref="I117:J117"/>
    <mergeCell ref="F117:G117"/>
    <mergeCell ref="D117:E117"/>
    <mergeCell ref="A102:C102"/>
    <mergeCell ref="A101:C101"/>
    <mergeCell ref="D116:E116"/>
    <mergeCell ref="D115:E115"/>
    <mergeCell ref="D114:E114"/>
    <mergeCell ref="D113:E113"/>
    <mergeCell ref="D112:E112"/>
    <mergeCell ref="D111:E111"/>
    <mergeCell ref="A116:C116"/>
    <mergeCell ref="A115:C115"/>
    <mergeCell ref="A114:C114"/>
    <mergeCell ref="A113:C113"/>
    <mergeCell ref="A112:C112"/>
    <mergeCell ref="A111:C111"/>
    <mergeCell ref="E129:I129"/>
    <mergeCell ref="A124:I124"/>
    <mergeCell ref="A125:I125"/>
    <mergeCell ref="J125:L125"/>
    <mergeCell ref="J124:L124"/>
    <mergeCell ref="A117:C117"/>
    <mergeCell ref="A119:E119"/>
    <mergeCell ref="A104:C104"/>
    <mergeCell ref="A103:C103"/>
    <mergeCell ref="I108:J108"/>
    <mergeCell ref="I107:J107"/>
    <mergeCell ref="F108:G108"/>
    <mergeCell ref="F107:G107"/>
    <mergeCell ref="I116:J116"/>
    <mergeCell ref="I115:J115"/>
    <mergeCell ref="I114:J114"/>
    <mergeCell ref="I113:J113"/>
    <mergeCell ref="I112:J112"/>
    <mergeCell ref="F116:G116"/>
    <mergeCell ref="F115:G115"/>
    <mergeCell ref="I111:J111"/>
    <mergeCell ref="I110:J110"/>
    <mergeCell ref="I109:J109"/>
    <mergeCell ref="F111:G111"/>
    <mergeCell ref="L24:L25"/>
    <mergeCell ref="D24:D25"/>
    <mergeCell ref="D27:D28"/>
    <mergeCell ref="E27:G28"/>
    <mergeCell ref="H27:I28"/>
    <mergeCell ref="J27:J28"/>
    <mergeCell ref="K27:K28"/>
    <mergeCell ref="L27:L28"/>
    <mergeCell ref="H162:J162"/>
    <mergeCell ref="A139:D139"/>
    <mergeCell ref="A138:D138"/>
    <mergeCell ref="A137:D137"/>
    <mergeCell ref="E140:I140"/>
    <mergeCell ref="E139:I139"/>
    <mergeCell ref="E138:I138"/>
    <mergeCell ref="E137:I137"/>
    <mergeCell ref="A140:D140"/>
    <mergeCell ref="A133:K133"/>
    <mergeCell ref="A134:K134"/>
    <mergeCell ref="A128:C128"/>
    <mergeCell ref="E128:I128"/>
    <mergeCell ref="A129:C129"/>
    <mergeCell ref="A131:C131"/>
    <mergeCell ref="E131:I131"/>
    <mergeCell ref="A35:C35"/>
    <mergeCell ref="A29:K29"/>
    <mergeCell ref="A33:C33"/>
    <mergeCell ref="E33:G33"/>
    <mergeCell ref="H33:I33"/>
    <mergeCell ref="A30:C30"/>
    <mergeCell ref="A25:C25"/>
    <mergeCell ref="A26:C26"/>
    <mergeCell ref="A27:C27"/>
    <mergeCell ref="A28:C28"/>
    <mergeCell ref="E24:G25"/>
    <mergeCell ref="H24:I25"/>
    <mergeCell ref="J24:J25"/>
    <mergeCell ref="K24:K25"/>
  </mergeCells>
  <pageMargins left="0.31496062992125984" right="0.31496062992125984" top="0.31496062992125984" bottom="0.31496062992125984" header="0.31496062992125984" footer="0.31496062992125984"/>
  <pageSetup paperSize="9" scale="73" orientation="landscape" r:id="rId1"/>
  <rowBreaks count="6" manualBreakCount="6">
    <brk id="29" max="11" man="1"/>
    <brk id="50" max="11" man="1"/>
    <brk id="72" max="11" man="1"/>
    <brk id="94" max="11" man="1"/>
    <brk id="125" max="11" man="1"/>
    <brk id="15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4" sqref="C4"/>
    </sheetView>
  </sheetViews>
  <sheetFormatPr defaultRowHeight="12.75" x14ac:dyDescent="0.2"/>
  <cols>
    <col min="1" max="1" width="17.28515625" bestFit="1" customWidth="1"/>
    <col min="2" max="2" width="26.7109375" bestFit="1" customWidth="1"/>
    <col min="3" max="3" width="22.7109375" bestFit="1" customWidth="1"/>
  </cols>
  <sheetData>
    <row r="1" spans="1:3" x14ac:dyDescent="0.2">
      <c r="A1" s="9" t="s">
        <v>47</v>
      </c>
      <c r="B1" s="9" t="s">
        <v>52</v>
      </c>
      <c r="C1" s="9" t="s">
        <v>156</v>
      </c>
    </row>
    <row r="2" spans="1:3" x14ac:dyDescent="0.2">
      <c r="A2" s="9" t="s">
        <v>48</v>
      </c>
      <c r="B2" s="9" t="s">
        <v>51</v>
      </c>
      <c r="C2" s="9" t="s">
        <v>167</v>
      </c>
    </row>
    <row r="3" spans="1:3" x14ac:dyDescent="0.2">
      <c r="A3" s="9" t="s">
        <v>49</v>
      </c>
      <c r="B3" s="9" t="s">
        <v>53</v>
      </c>
      <c r="C3" s="9" t="s">
        <v>166</v>
      </c>
    </row>
    <row r="4" spans="1:3" x14ac:dyDescent="0.2">
      <c r="A4" s="9" t="s">
        <v>50</v>
      </c>
      <c r="C4" s="9" t="s">
        <v>54</v>
      </c>
    </row>
    <row r="5" spans="1:3" x14ac:dyDescent="0.2">
      <c r="A5" s="9" t="s">
        <v>155</v>
      </c>
      <c r="C5" s="9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M7" sqref="M7"/>
    </sheetView>
  </sheetViews>
  <sheetFormatPr defaultRowHeight="12.75" x14ac:dyDescent="0.2"/>
  <cols>
    <col min="1" max="1" width="22.7109375" bestFit="1" customWidth="1"/>
  </cols>
  <sheetData>
    <row r="1" spans="1:15" x14ac:dyDescent="0.2">
      <c r="A1" s="9" t="s">
        <v>27</v>
      </c>
      <c r="B1" s="17" t="s">
        <v>51</v>
      </c>
      <c r="C1" s="17" t="s">
        <v>61</v>
      </c>
      <c r="D1" s="17" t="s">
        <v>56</v>
      </c>
      <c r="E1" s="19" t="s">
        <v>169</v>
      </c>
      <c r="F1" s="9" t="s">
        <v>58</v>
      </c>
      <c r="G1" s="9" t="s">
        <v>59</v>
      </c>
      <c r="H1" s="9" t="s">
        <v>68</v>
      </c>
      <c r="I1" s="19" t="s">
        <v>170</v>
      </c>
      <c r="J1" s="19" t="s">
        <v>62</v>
      </c>
      <c r="K1" s="9" t="s">
        <v>64</v>
      </c>
      <c r="L1" s="9" t="s">
        <v>63</v>
      </c>
      <c r="M1" s="19" t="s">
        <v>65</v>
      </c>
      <c r="N1" s="9" t="s">
        <v>66</v>
      </c>
      <c r="O1" s="9" t="s">
        <v>67</v>
      </c>
    </row>
    <row r="2" spans="1:15" x14ac:dyDescent="0.2">
      <c r="A2" s="9" t="s">
        <v>54</v>
      </c>
      <c r="B2" s="18">
        <v>40</v>
      </c>
      <c r="C2" s="18">
        <v>0</v>
      </c>
      <c r="D2" s="18">
        <v>40</v>
      </c>
      <c r="E2" s="19">
        <v>0</v>
      </c>
      <c r="F2">
        <v>10</v>
      </c>
      <c r="G2">
        <v>25</v>
      </c>
      <c r="I2" s="20">
        <v>10</v>
      </c>
      <c r="J2" s="20">
        <v>0</v>
      </c>
      <c r="K2">
        <v>0</v>
      </c>
      <c r="L2">
        <v>0</v>
      </c>
      <c r="M2" s="20">
        <v>30</v>
      </c>
      <c r="N2" s="9">
        <v>0</v>
      </c>
      <c r="O2">
        <v>0</v>
      </c>
    </row>
    <row r="3" spans="1:15" x14ac:dyDescent="0.2">
      <c r="A3" s="9" t="s">
        <v>168</v>
      </c>
      <c r="B3" s="18">
        <v>0</v>
      </c>
      <c r="C3" s="18">
        <v>40</v>
      </c>
      <c r="D3" s="18">
        <v>10</v>
      </c>
      <c r="E3" s="20">
        <v>5</v>
      </c>
      <c r="F3" s="21">
        <v>5</v>
      </c>
      <c r="G3" s="21">
        <v>5</v>
      </c>
      <c r="H3" s="21">
        <v>5</v>
      </c>
      <c r="I3" s="20">
        <v>0</v>
      </c>
      <c r="J3" s="20">
        <v>10</v>
      </c>
      <c r="K3" s="21">
        <v>5</v>
      </c>
      <c r="L3" s="21">
        <v>5</v>
      </c>
      <c r="M3" s="20">
        <v>5</v>
      </c>
      <c r="N3" s="21">
        <v>5</v>
      </c>
      <c r="O3" s="21">
        <v>5</v>
      </c>
    </row>
    <row r="4" spans="1:15" x14ac:dyDescent="0.2">
      <c r="A4" s="9" t="s">
        <v>166</v>
      </c>
      <c r="B4" s="18">
        <v>20</v>
      </c>
      <c r="C4" s="18">
        <v>20</v>
      </c>
      <c r="D4" s="18">
        <v>40</v>
      </c>
      <c r="E4" s="20">
        <v>0</v>
      </c>
      <c r="F4">
        <v>5</v>
      </c>
      <c r="G4">
        <v>10</v>
      </c>
      <c r="I4" s="20">
        <v>10</v>
      </c>
      <c r="J4" s="20">
        <v>10</v>
      </c>
      <c r="K4">
        <v>5</v>
      </c>
      <c r="L4">
        <v>5</v>
      </c>
      <c r="M4" s="20">
        <v>30</v>
      </c>
      <c r="N4">
        <v>5</v>
      </c>
      <c r="O4">
        <v>5</v>
      </c>
    </row>
    <row r="5" spans="1:15" x14ac:dyDescent="0.2">
      <c r="A5" s="9" t="s">
        <v>156</v>
      </c>
      <c r="B5" s="18">
        <v>0</v>
      </c>
      <c r="C5" s="18">
        <v>40</v>
      </c>
      <c r="D5" s="18">
        <v>40</v>
      </c>
      <c r="E5" s="20">
        <v>5</v>
      </c>
      <c r="F5" s="21">
        <v>5</v>
      </c>
      <c r="G5" s="21">
        <v>5</v>
      </c>
      <c r="H5" s="21">
        <v>5</v>
      </c>
      <c r="I5" s="20">
        <v>10</v>
      </c>
      <c r="J5" s="20">
        <v>10</v>
      </c>
      <c r="K5" s="21">
        <v>5</v>
      </c>
      <c r="L5" s="21">
        <v>5</v>
      </c>
      <c r="M5" s="20">
        <v>25</v>
      </c>
      <c r="N5" s="21">
        <v>5</v>
      </c>
      <c r="O5" s="21">
        <v>5</v>
      </c>
    </row>
    <row r="6" spans="1:15" x14ac:dyDescent="0.2">
      <c r="A6" s="9" t="s">
        <v>167</v>
      </c>
      <c r="B6" s="18">
        <v>0</v>
      </c>
      <c r="C6" s="18">
        <v>40</v>
      </c>
      <c r="D6" s="18">
        <v>40</v>
      </c>
      <c r="E6" s="20">
        <v>0</v>
      </c>
      <c r="F6" s="21">
        <v>5</v>
      </c>
      <c r="G6" s="21">
        <v>5</v>
      </c>
      <c r="H6" s="21">
        <v>5</v>
      </c>
      <c r="I6" s="20">
        <v>10</v>
      </c>
      <c r="J6" s="20">
        <v>10</v>
      </c>
      <c r="K6" s="21">
        <v>5</v>
      </c>
      <c r="L6" s="21">
        <v>5</v>
      </c>
      <c r="M6" s="20">
        <v>30</v>
      </c>
      <c r="N6" s="21">
        <v>5</v>
      </c>
      <c r="O6" s="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แบบ ป.สน-01</vt:lpstr>
      <vt:lpstr>แบบ ป.สน-02</vt:lpstr>
      <vt:lpstr>Sheet1</vt:lpstr>
      <vt:lpstr>น้ำหนัก</vt:lpstr>
      <vt:lpstr>AdminType</vt:lpstr>
      <vt:lpstr>BlockType</vt:lpstr>
      <vt:lpstr>GroupType</vt:lpstr>
      <vt:lpstr>'แบบ ป.สน-02'!Print_Area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user</cp:lastModifiedBy>
  <cp:lastPrinted>2021-07-09T06:51:24Z</cp:lastPrinted>
  <dcterms:created xsi:type="dcterms:W3CDTF">2012-07-10T03:37:19Z</dcterms:created>
  <dcterms:modified xsi:type="dcterms:W3CDTF">2021-07-09T08:48:36Z</dcterms:modified>
</cp:coreProperties>
</file>